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pa de Riesgos de Corrupción" sheetId="1" r:id="rId4"/>
    <sheet state="hidden" name="Listas desplegables" sheetId="2" r:id="rId5"/>
    <sheet state="hidden" name="Listas" sheetId="3" r:id="rId6"/>
    <sheet state="hidden" name="Intrucciones" sheetId="4" r:id="rId7"/>
    <sheet state="hidden" name="Matriz Calor Inherente" sheetId="5" r:id="rId8"/>
    <sheet state="hidden" name="Anexo 1  Clasificación del ries" sheetId="6" r:id="rId9"/>
    <sheet state="hidden" name="Anexo 2 Tabla probabilidad" sheetId="7" r:id="rId10"/>
    <sheet state="hidden" name="Anexo 3 Tabla Impacto" sheetId="8" r:id="rId11"/>
    <sheet state="hidden" name="Anexo 4 Matriz Calor Residual" sheetId="9" r:id="rId12"/>
    <sheet state="hidden" name="Anexo 5 Tabla Valor controles" sheetId="10" r:id="rId13"/>
    <sheet state="hidden" name="Anexo 6 Aceptacion riesgo" sheetId="11" r:id="rId14"/>
    <sheet state="hidden" name="Hoja1" sheetId="12" r:id="rId15"/>
  </sheets>
  <externalReferences>
    <externalReference r:id="rId16"/>
  </externalReferences>
  <definedNames>
    <definedName name="Activos">[1]DATOS!$Z$3:$Z$12</definedName>
    <definedName hidden="1" localSheetId="0" name="_xlnm._FilterDatabase">'Mapa de Riesgos de Corrupción'!$A$6:$BB$24</definedName>
  </definedNames>
  <calcPr/>
  <extLst>
    <ext uri="GoogleSheetsCustomDataVersion2">
      <go:sheetsCustomData xmlns:go="http://customooxmlschemas.google.com/" r:id="rId17" roundtripDataChecksum="/sOaHWRZse/xhv1jCMoYFKQOvg8UHSa0TjRwI6Io2Z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S20">
      <text>
        <t xml:space="preserve">======
ID#AAABY-TdNS8
Claudia Cristina Castillo Iregui    (2024-11-19 21:59:21)
No son claros los controles ni las evidencias que aportarían de cada uno.</t>
      </text>
    </comment>
    <comment authorId="0" ref="J21">
      <text>
        <t xml:space="preserve">======
ID#AAABT22JyCo
Claudia Cristina Castillo Iregui    (2024-10-21 17:04:55)
957 activos fijos de mayor cuantía.</t>
      </text>
    </comment>
  </commentList>
  <extLst>
    <ext uri="GoogleSheetsCustomDataVersion2">
      <go:sheetsCustomData xmlns:go="http://customooxmlschemas.google.com/" r:id="rId1" roundtripDataSignature="AMtx7mizsGrP39JCu6vHOyDonwrf4Bkqxg=="/>
    </ext>
  </extLst>
</comments>
</file>

<file path=xl/sharedStrings.xml><?xml version="1.0" encoding="utf-8"?>
<sst xmlns="http://schemas.openxmlformats.org/spreadsheetml/2006/main" count="822" uniqueCount="457">
  <si>
    <t>PROCESO DE MEJORAMIENTO CONTÍNUO</t>
  </si>
  <si>
    <t>CÓDIGO:</t>
  </si>
  <si>
    <t>MC-PR01-FO-01</t>
  </si>
  <si>
    <t>PROCEDIMIENTO ADMINISTRACIÓN DE RIESGOS</t>
  </si>
  <si>
    <t>VERSIÓN:</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</si>
  <si>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</si>
  <si>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</si>
  <si>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</si>
  <si>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</si>
  <si>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</si>
  <si>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</si>
  <si>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</si>
  <si>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t>
  </si>
  <si>
    <t>No. Riesgo</t>
  </si>
  <si>
    <t>Proceso</t>
  </si>
  <si>
    <t>Objetivo</t>
  </si>
  <si>
    <t>Descripción del Riesgo</t>
  </si>
  <si>
    <t>Impacto</t>
  </si>
  <si>
    <t>Causa Inmediata/ Vulnerabilidades</t>
  </si>
  <si>
    <t>Causa Raíz</t>
  </si>
  <si>
    <t>Tipo de Riesgos</t>
  </si>
  <si>
    <t>Clasificación del Riesgo</t>
  </si>
  <si>
    <t>Frecuencia con la cual se realiza la actividad</t>
  </si>
  <si>
    <t>Probabilidad Inherente</t>
  </si>
  <si>
    <t>%</t>
  </si>
  <si>
    <t>Criterios de impacto</t>
  </si>
  <si>
    <t>Observación de criterio</t>
  </si>
  <si>
    <t>Impacto 
Inherente</t>
  </si>
  <si>
    <r>
      <rPr>
        <rFont val="Arial"/>
        <b/>
        <color theme="1"/>
        <sz val="10.0"/>
      </rPr>
      <t>Zona de Riesgo Inherente</t>
    </r>
    <r>
      <rPr>
        <rFont val="Arial"/>
        <b/>
        <color rgb="FFFF0000"/>
        <sz val="10.0"/>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</si>
  <si>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</si>
  <si>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</si>
  <si>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</si>
  <si>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</si>
  <si>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</si>
  <si>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</si>
  <si>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</si>
  <si>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</si>
  <si>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</si>
  <si>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</si>
  <si>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</si>
  <si>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</si>
  <si>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</si>
  <si>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</si>
  <si>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</si>
  <si>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</si>
  <si>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</si>
  <si>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</si>
  <si>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</si>
  <si>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</si>
  <si>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</si>
  <si>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</si>
  <si>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</si>
  <si>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</si>
  <si>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RC1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</si>
  <si>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</si>
  <si>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</si>
  <si>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recibir o solicitar cualquier dádiva o beneficio a nombre propio o de terceros para modificar la formulación y/o asignación de recursos a los proyectos de inversión o planes institucionales.</t>
  </si>
  <si>
    <t>Reputacional</t>
  </si>
  <si>
    <t>Recibir o solicitar cualquier dádiva o beneficio a nombre propio o de terceros.</t>
  </si>
  <si>
    <t>Modificar la formulación o seguimiento a los proyectos de inversión o planes .</t>
  </si>
  <si>
    <t>Corrupción</t>
  </si>
  <si>
    <t>Fraude Interno</t>
  </si>
  <si>
    <t xml:space="preserve">     El riesgo afecta la imagen de la entidad con algunos usuarios de relevancia frente al logro de los objetivos</t>
  </si>
  <si>
    <t>CC1.1: El jefe de la Oficina Asesora de Planeación y el Profesional asignado establecen los lineamientos necesarios para garantizar la construcción transparente tanto de los proyectos de inversión (metodología y cronograma de proyectos de inversión) como de los distintos planes institucionales de la entidad (procedimientos y formatos).
CC1.2: Los proyectos, el PEI y el PAI se llevan a instancias de validación como el comité directivo lo que permite un control integral (dirección, subdirecciones y oficinas) en la asignación de planes y proyectos de inversión de la entidad.
CC1.3: Los directivos de la entidad firman el pacto de integridad y transparencia, aplicando las obligaciones allí estipuladas en coherencia con el código de integridad.</t>
  </si>
  <si>
    <t>Reporte al proceso de control disciplinario ante la evidencia de cualquier anomalía.
Corrección inmediata del plan o proyecto que haya tenido la intervención detectada.</t>
  </si>
  <si>
    <t>Preventivo</t>
  </si>
  <si>
    <t>Manual</t>
  </si>
  <si>
    <t>Documentado</t>
  </si>
  <si>
    <t>Continua</t>
  </si>
  <si>
    <t>Con Registro</t>
  </si>
  <si>
    <t>Reducir</t>
  </si>
  <si>
    <t>No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</si>
  <si>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</si>
  <si>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https://drive.google.com/drive/folders/1MUuOz7DVOc2GKDoJHE8OluzuDfd-I4I4?usp=drive_link
https://drive.google.com/drive/folders/1RW5K0eTrikhFDlleGZl1TBOn0IQoMazS?usp=drive_link</t>
  </si>
  <si>
    <t>Se observa el correcto y oportuno diligenciamiento del seguimiento a los controles por parte de la primera línea de defensa, para los casos que aplicó se estableció el plan de tratamiento respectivo.</t>
  </si>
  <si>
    <t>Si</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</si>
  <si>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</si>
  <si>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</si>
  <si>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</si>
  <si>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económicos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</si>
  <si>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</si>
  <si>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</si>
  <si>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</si>
  <si>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CC2.1: El Líder del área funcional de Contratos y Convenios a través de una instancia integral como lo es el Comité de Contratación revisa el objetivo y obligaciones iniciales planteadas a los convenios o alianzas en las que ingresan recursos a la entidad con el fin de dar mayor transparencia y garantizar idoneidad en la definición del mismo.
CC2.2: Los Subdirectores Técnicos y sus delegados a través de una  instancia como el Comité Operativo o mesa técnica realiza seguimiento al cumplimiento del objetivo y las obligaciones del convenio.
CC2.3: El delegado de la dirección general realiza revisiones trimestrales al cumplimiento de los proyectos o alianzas de cooperación a través del indicador de control denominado "avance de las alianzas de cooperación formalizadas" planteado en el proceso.
CC2.4: Los directivos de la entidad firman el pacto de integridad y transparencia, aplicando las obligaciones allí estipuladas en coherencia con el código de integridad.</t>
  </si>
  <si>
    <t>Reporte al proceso de control disciplinario ante la evidencia de cualquier anomalía.</t>
  </si>
  <si>
    <r>
      <rPr>
        <rFont val="Arial"/>
        <color rgb="FF0000FF"/>
        <sz val="9.0"/>
        <u/>
      </rPr>
      <t xml:space="preserve">
</t>
    </r>
    <r>
      <rPr>
        <rFont val="Arial"/>
        <color rgb="FF000000"/>
        <sz val="9.0"/>
        <u/>
      </rPr>
      <t>Luego de una revisión y verificación con el responsable del seguimiento al control desde el Área Funcional de Convenios y Contratos, nos permitimos aclarar que durante el primer cuatrimestre de la vigencia no se desarrollaron ni se llevaron a cabo convenios, ni alianzas en las que hayan ingresado recursos a la entidad. No obstante, con el fin de generar los procedimientos pertinentes para garantizar la transparencia e idoneidad en la definición de CONVENIOS; contamos con los criterios legales planteados en el numeral 5.4.5 CONVENIOS del GC-MA-01_Manual de Contratación para la revisión de objetivos y obligaciones de los posibles convenios.
https://drive.google.com/drive/folders/1Zk2mdVCgRSC1CuSkCnhNgPMUiN6zUX9I?usp=drive_link</t>
    </r>
  </si>
  <si>
    <t>Se observa el diligenciamiento correcto del seguimiento de la primera línea de defensa pero posterior a la fecha establecida</t>
  </si>
  <si>
    <t>RC3</t>
  </si>
  <si>
    <t>Gestión del Patrimonio Arqueológico</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</si>
  <si>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</si>
  <si>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recibir o solicitar cualquier dádiva o beneficio a nombre propio o de terceros para incidir indebidamente en el resultado de un trámite o solicitud en asuntos relacionados con patrimonio arqueológico de la nación.</t>
  </si>
  <si>
    <t>Económico</t>
  </si>
  <si>
    <t>Incidir indebidamente en el resultado de un trámite o solicitud en asuntos relacionados con patrimonio arqueológico de la nación.</t>
  </si>
  <si>
    <t>CC3.1: El Subdirector de Patrimonio junto con el coordinador del grupo de arqueología y los lideres de grupo definen documentación y lineamientos que permitan un adecuado control de los trámites así como de las evaluaciones de los conceptos emitidos por los profesionales del grupo.
CC3.2: En el marco de las obligaciones para los contratistas se tiene una cláusula específica de confidencialidad de la información y para los funcionarios de planta la firma del acuerdo de confidencialidad.
CC3.3: La entidad define una instancia integral de revisión como lo es el comité de conflicto de intereses para garantizar la transparencia en todo el proceso.
CC3.4: La entidad establece documentación con lineamientos claros y específicos frente al Conflicto de Intereses para que todo funcionario y contratista reporte lo pertinente.
CC3.5: Los directivos de la entidad firman el pacto de integridad y transparencia, aplicando las obligaciones allí estipuladas en coherencia con el código de integridad..</t>
  </si>
  <si>
    <t>Reporte del evento para el Proceso de Control Disciplinario.</t>
  </si>
  <si>
    <t>https://drive.google.com/drive/u/0/folders/19wiKYugzFAjvXXI_FMzEsbWFozBu99fB</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</si>
  <si>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</si>
  <si>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</si>
  <si>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</si>
  <si>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</si>
  <si>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</si>
  <si>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</si>
  <si>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CC4.1. El Subdirector de Investigación y Producción Científica y su equipo de trabajo definen documentación que permita tener criterios claros para la revisión y aprobación de las investigaciones y conceptos técnicos generados por el ICANH.
CC4.2: El Subdirector de Investigación y Producción Científica define la creación de una instancia integral de revisión, evaluación y aprobación para los proyectos de investigación a través del comité de Investigaciones.
CC4.3: El Subdirector de Investigación y Producción Científica define la creación de una instancia de revisión y aprobación para los conceptos técnicos emitidos en el ICANH a través de vistos buenos tanto del Coordinador y/o de la Subdirección de Investigación y Producción Científica.
CC4.4: Los directivos de la entidad firman el pacto de integridad y transparencia, aplicando las obligaciones allí estipuladas en coherencia con el código de integridad.</t>
  </si>
  <si>
    <t>Envío a la gestión correspondiente del Proceso de Control Disciplinario.</t>
  </si>
  <si>
    <t>https://drive.google.com/drive/folders/1-q71b3FzsFjvMy-EEu1JDc2-WMK7QNtP?usp=drive_link</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</si>
  <si>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</si>
  <si>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</si>
  <si>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</si>
  <si>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</si>
  <si>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</si>
  <si>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</si>
  <si>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CC5.1: En el marco de las obligaciones para los contratistas se tiene una cláusula específica de confidencialidad de la información y para los funcionarios de planta la firma del acuerdo de confidencialidad.
CC5.2: De acuerdo con lo establecido por las políticas de seguridad de la información de la entidad, se establecen contaseñas para cada funcionario del equipo las cuales son personales, intransferibles, de cambio periódico y permiten identificar la trazabilidad de las acciones realizadas por los funcionarios y contratistas que las tienen asignadas.
CC5.3: El coordinador de área, establece en la documentación aplicable al proceso de comunicaciones revisiones por parte de instancias como la dirección general y la subdirección de apropiación y relacionamiento con el ciudadano. 
CC5:4: Los directivos de la entidad firman el pacto de integridad y transparencia, aplicando las obligaciones allí estipuladas en coherencia con el código de integridad.</t>
  </si>
  <si>
    <t>https://drive.google.com/open?id=1pBMJVV6lbJiutnzZP-yxX5v-O_sYQrIh&amp;usp=drive_fs</t>
  </si>
  <si>
    <t>RC6</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</si>
  <si>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</si>
  <si>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</si>
  <si>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recibir o solicitar cualquier dádiva o beneficio a nombre propio o de terceros para incidir indebidamente en el resultado de una investigación disciplinaria.</t>
  </si>
  <si>
    <t>Incidir indebidamente en el resultado de una investigación disciplinaria.</t>
  </si>
  <si>
    <t>CC6.1: El Jefe de la Oficina de Control Disciplinario Interno documenta sus controles en el procedimiento dentro del cual se diferencian las etapas por las cuales debe pasar todo proceso disciplinario.
CC6.2: El Jefe de la Oficina de Control Disciplinario Interno documenta en cada etapa la intervención de otras instancias como la Oficina Asesora Jurídica y la Dirección General, lo que permiten mayor transparencia y control en la ejecución del mismo.
CC6.3: Los directivos de la entidad firman el pacto de integridad y transparencia, aplicando las obligaciones allí estipuladas en coherencia con el código de integridad.</t>
  </si>
  <si>
    <t>Investigación de la falta disciplinaria por parte de la Fiscalía.</t>
  </si>
  <si>
    <r>
      <rPr>
        <rFont val="Arial"/>
        <sz val="9.0"/>
      </rPr>
      <t xml:space="preserve">- </t>
    </r>
    <r>
      <rPr>
        <rFont val="Arial"/>
        <color rgb="FF1155CC"/>
        <sz val="9.0"/>
        <u/>
      </rPr>
      <t>https://drive.google.com/drive/folders/1pmTqh9d-9c7gZQmTa9TYDYT0dXnAtiTH?usp=drive_link</t>
    </r>
    <r>
      <rPr>
        <rFont val="Arial"/>
        <sz val="9.0"/>
      </rPr>
      <t xml:space="preserve">                         - </t>
    </r>
    <r>
      <rPr>
        <rFont val="Arial"/>
        <color rgb="FF1155CC"/>
        <sz val="9.0"/>
        <u/>
      </rPr>
      <t>https://drive.google.com/drive/folders/1Z5z11et2wbdpMewK-lBMlpgs7u6Zkqem?usp=drive_link</t>
    </r>
    <r>
      <rPr>
        <rFont val="Arial"/>
        <sz val="9.0"/>
      </rPr>
      <t xml:space="preserve"> </t>
    </r>
  </si>
  <si>
    <t>RC7</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</si>
  <si>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</si>
  <si>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</si>
  <si>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</si>
  <si>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</si>
  <si>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</si>
  <si>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CC7.1: El equipo de auditoria debe realizar revisión cruzada de los informes previos a la emisión, y de manera aleatoria, a los soportes documentales que dan cuenta del concepto emitido por el auditor.
CC7.2: El Comité de Control Interno tiene dentro de sus funciones analizar y resolver diferencias frente a los informes cada vez que éstas se presenten.
CC7.3: Se establece un canal formal de denuncias para que funcionarios y contratistas formalicen lo pertinente a temas referentes al proceso de auditorias.
CC7.4: Los directivos de la entidad firman el pacto de integridad y transparencia, aplicando las obligaciones allí estipuladas en coherencia con el código de integridad.</t>
  </si>
  <si>
    <t>Denuncia formal de la situación para la gestión de Control Interno Disciplinario o del Comité de Conflicto de Intereses.</t>
  </si>
  <si>
    <r>
      <rPr>
        <rFont val="Arial"/>
        <color theme="1"/>
        <sz val="9.0"/>
      </rPr>
      <t xml:space="preserve">Durante el periodo evaluado se dio cumplimiento a los controles establecidos, en el caso del comité de CI, no se presentaron casos para resolver diferencias. 
Respecto al canal de denuncias en la vigencia 2024 se definio que era el mismo canal de PQRSDF y que una vez llegara una queja frente algun informe este sería tramitado a traves de la Subdirección de Apropiación Social y relacionamiento con el Ciudadano directamente en el Comité de CI. 
</t>
    </r>
    <r>
      <rPr>
        <rFont val="Arial"/>
        <b/>
        <color rgb="FF0070C0"/>
        <sz val="9.0"/>
      </rPr>
      <t xml:space="preserve">
https://drive.google.com/drive/folders/1Z9gTEtJadUUbTKXljsBOPofSBeV2vgKE?usp=sharing</t>
    </r>
  </si>
  <si>
    <t>RC8</t>
  </si>
  <si>
    <t>Gestión Contractual</t>
  </si>
  <si>
    <t>Gestionar oportunamente y bajo la normatividad vigente los procesos contractuales para atender las necesidades de bienes, obras y/o servicios requeridos por la institución para su normal operación.</t>
  </si>
  <si>
    <t>Posibilidad de recibir o solicitar cualquier dádiva o beneficio a nombre propio o de terceros con el fin de realizar el favorecimiento en la adjudicación de un contrato o proponente.</t>
  </si>
  <si>
    <t>Favorecimiento en la adjudicación de un contrato o proponente.</t>
  </si>
  <si>
    <t>CC8.1: El coordinador del área funcional de contratos y convenios define criterios claros de participación de los oferentes y criterios de control a través de la documentación asociada al proceso de gestión contractual, con el fin de garantizar transparencia en la ejecución del mismo.
CC8.2: El proceso se rige por lo establecido en las guías de Colombia compra eficiente y en coherencia con lo exigido por la ley.
CC8.3: La Secretaría General revisa y verifica el cumplimiento de los requisitos establecidos a través de una instancia asesora, orientadora y decisora de los aspectos legales, como lo es el comité de contratación.
CC8.4: Los directivos de la entidad firman el pacto de integridad y transparencia, aplicando las obligaciones allí estipuladas en coherencia con el código de integridad.</t>
  </si>
  <si>
    <t>Acciones jurídicas de diferentes vertientes de acuerdo al evento materializado.
Reporte del evento al proceso de Control Disciplinario Interno.</t>
  </si>
  <si>
    <t>https://drive.google.com/drive/folders/1Gj4-3LN3Eq_JJFGSzlT4_VkC_84ieHM6
Documentos soportes de la evidencia:
Para proceso de selección:
-Pliego de condiciones o Invitación publica para minimas cuantias
-Formato Compromiso antocorrupcción
Para Persona natural:
-Acta de indoneidad
-IAS
-Minuta contractual (Obligaciones generales 7 y la Clausula 14)
Actas de cómite de contratación</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</si>
  <si>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</si>
  <si>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</si>
  <si>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</si>
  <si>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</si>
  <si>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</si>
  <si>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CC9.1: En el marco de las obligaciones para los contratistas se tiene una cláusula específica de confidencialidad de la información y para los funcionarios de planta la firma del acuerdo de confidencialidad.
CC9.2: El Jefe de TI mediante el documento definido de roles y responsabilidades para todos el equipo de TI que especifica la herramienta a la cual se tiene y acceso, usuario y contraseña específico.
CC9.3: Los directivos de la entidad firman el pacto de integridad y transparencia, aplicando las obligaciones allí estipuladas en coherencia con el código de integridad.</t>
  </si>
  <si>
    <r>
      <rPr>
        <rFont val="Arial"/>
        <color theme="10"/>
        <sz val="9.0"/>
        <u/>
      </rPr>
      <t>C23.1: 
https://drive.google.com/drive/folders/1zQOwZduS8YTuK8fwKGRTrg8ARvqlgGqO?usp=sharing</t>
    </r>
    <r>
      <rPr>
        <rFont val="Arial"/>
        <color theme="10"/>
        <sz val="9.0"/>
        <u/>
      </rPr>
      <t xml:space="preserve">
</t>
    </r>
    <r>
      <rPr>
        <rFont val="Arial"/>
        <color theme="10"/>
        <sz val="9.0"/>
        <u/>
      </rPr>
      <t>C23.2:</t>
    </r>
    <r>
      <rPr>
        <rFont val="Arial"/>
        <color theme="10"/>
        <sz val="9.0"/>
        <u/>
      </rPr>
      <t xml:space="preserve"> 
https://drive.google.com/file/d/16LK5fFlwGIaBZt8rZPuRG-UjwbhbLpVS/view?usp=sharing
</t>
    </r>
    <r>
      <rPr>
        <rFont val="Arial"/>
        <color theme="10"/>
        <sz val="9.0"/>
        <u/>
      </rPr>
      <t>C23.3: 
https://drive.google.com/file/d/18_Hgo_MhqFXs5eGQUjH-aiEk7hsWKYIO/view?usp=sharing</t>
    </r>
  </si>
  <si>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</si>
  <si>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</si>
  <si>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</si>
  <si>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entregar información que se considera privada o clasificada.</t>
  </si>
  <si>
    <t>CC10.2: La Secretaría General con el líder del área funcional de gestión documental y correspondencia establece los lineamientos del correcto manejo de la documentación con carácter reservado.
CC10.1: En el marco de las obligaciones para los contratistas se tiene una cláusula específica de confidencialidad de la información y para los funcionarios de planta la firma del acuerdo de confidencialidad.
CC10.3: Los directivos de la entidad firman el pacto de integridad y transparencia, aplicando las obligaciones allí estipuladas en coherencia con el código de integridad.</t>
  </si>
  <si>
    <t>Reporte del evento para el Proceso de Control Disciplinario respectivo.</t>
  </si>
  <si>
    <t>https://drive.google.com/drive/folders/1Nedr-AS75I3bzB4thnDsP1xMkKmyqCKv</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</si>
  <si>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</si>
  <si>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</si>
  <si>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</si>
  <si>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modificar información financiera de la entidad.</t>
  </si>
  <si>
    <t>Posibilidad de recibir o solicitar cualquier dádiva o beneficio a nombre propio o de terceros</t>
  </si>
  <si>
    <t>Omitir o modificar información financiera de la entidad.</t>
  </si>
  <si>
    <t>CC11.1: Mediante la herramienta tecnológica (Aplicativo SIIF) se cuenta con los perfiles asignados que permiten identificar la trazabilidad de la actividad que realice cada uno.
CC11.2: En el marco de las obligaciones para los contratistas se tiene una cláusula específica de confidencialidad de la información y para los funcionarios de planta la firma del acuerdo de confidencialidad.
CC11.3: Los lideres funcionales del área tesoreria, contabilidad y presupuesto, definen la  documentación aplicable al Proceso Financiero con los controles pertinentes y los niveles de revisión y aprobación requeridos para garantizar una acción transparente y con la trazabilidad requerida.
CC11.4: Los directivos de la entidad firman el pacto de integridad y transparencia, aplicando las obligaciones allí estipuladas en coherencia con el código de integridad.</t>
  </si>
  <si>
    <t>https://drive.google.com/drive/folders/1mfIOndPQT8cQmcOhNcSOAgxrn4271hTZ</t>
  </si>
  <si>
    <t>RC12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</si>
  <si>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</si>
  <si>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</si>
  <si>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Posibilidad de recibir o solicitar cualquier dádiva o beneficio a nombre propio o de terceros con el fin de realizar el favorecimiento en la vinculación de personal.</t>
  </si>
  <si>
    <t>El favorecimiento en la vinculación de personal.</t>
  </si>
  <si>
    <t>CC12.1: 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CC12.2: El profesional especializado responsable del área de talento humano genera un informe de cumplimiento de requisitos del candidato al solicitante para que éste tome la decisión final frente a dichos criterios.
CC12.3: El profesional especializado responsable del área de talento humano publica la HV en el aplicativo del DAPRE para cargos de libre nombramiento y remoción.
CC12.4: Los directivos de la entidad firman el pacto de integridad y transparencia, aplicando las obligaciones allí estipuladas en coherencia con el código de integridad.</t>
  </si>
  <si>
    <t>Reporte del evento para el proceso disciplinario respectivo.
Comisión de personal informa del incumplimiento respectivo de la persona vinculada.</t>
  </si>
  <si>
    <t>https://drive.google.com/drive/folders/1L-atMBYJQnBERkNGrlILwYE4wvyI1fG6</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</si>
  <si>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</si>
  <si>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</si>
  <si>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</si>
  <si>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</si>
  <si>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CC13.1: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
CC13.2: El Jefe de la Oficina Juridica y el equipo jurídico elaboran e implementan documentación del Proceso que permita tener los controles a las actuaciones de la oficina.
CC13.3: Los directivos de la entidad firman el pacto de integridad y transparencia, aplicando las obligaciones allí estipuladas en coherencia con el código de integridad.</t>
  </si>
  <si>
    <t>Remitir el caso al proceso de Control Disciplinario.</t>
  </si>
  <si>
    <r>
      <rPr>
        <rFont val="Calibri"/>
        <color rgb="FF1155CC"/>
        <sz val="9.0"/>
        <u/>
      </rPr>
      <t>https://docs.google.com/spreadsheets/d/14ynd7dlct7YrpTZ7oGSubY-4GpmIXmuN/edit?gid=1764416582#gid=1764416582</t>
    </r>
  </si>
  <si>
    <t>RC14</t>
  </si>
  <si>
    <t>Gestión Administrativa y Logística</t>
  </si>
  <si>
    <t>Gestionar eficientemente y conforme a la normativa vigente, los bienes, obras, servicios administrativos, logísticos y temas ambientales, para garantizar una adecuada operación y el cumplimiento de los compromisos adquiridos por la entidad.</t>
  </si>
  <si>
    <t>Posibilidad de recibir o solicitar dádivas en beneficio propio o de un tercero para influir indebidamente en la gestión de activos de la entidad.</t>
  </si>
  <si>
    <t xml:space="preserve">Inadecuada gestión del proceso </t>
  </si>
  <si>
    <t>CC14.1: El líder del área funcional del almacén diseña documentación aplicable al manejo de activos con los controles pertinentes.
CC14.2: El líder del área funcional del almacén diseña un indicador que permita evidenciar las novedades en la ejecución de los inventarios realizados a las diferentes sedes/parques de la entidad.
CC14.3: El líder del área funcional del almacén elabora un informe cuatrimestral de inventario de activos que presenta a la Secretaría General donde evidencia cualquier anomalía en los inventarios realizados a las diferentes sedes/parques de la entidad.
CC14.4: Los directivos de la entidad firman el pacto de integridad y transparencia, aplicando las obligaciones allí estipuladas en coherencia con el código de integridad.</t>
  </si>
  <si>
    <t>Reporte a entes de control externo para la investigación pertinente.</t>
  </si>
  <si>
    <t>https://drive.google.com/drive/folders/17p-7GJDlDujDe1sIccdIaZmKuA8HSWkM</t>
  </si>
  <si>
    <t>RC15</t>
  </si>
  <si>
    <t>Posibilidad de recibir o solicitar dádivas en beneficio propio o de un tercero para el favorecimiento a un autor en la publicación de un contenido sin aplicar criterios objetivos y meritocráticos establecidos.</t>
  </si>
  <si>
    <t>CC15.1: El líder del área funcional de publicaciones y su equipo de trabajo definen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CC15.2: El Subdirector de Investigación y Producción Científica define la creación de una instancia integral de revisión y aprobación como lo es el Comité Editorial.
CC15.3: El líder del área funcional de publicaciones establece herramientas que permitan monitorear y hacer seguimiento a todo el proceso editorial en cada una de sus fases (Cuadro de monitoreo de procesos editoriales, correos etiquetados).
CC15.4: Los directivos de la entidad firman el pacto de integridad y transparencia, aplicando las obligaciones allí estipuladas en coherencia con el código de integridad.</t>
  </si>
  <si>
    <t>https://drive.google.com/drive/u/0/folders/1NROl7q3VFsYJtY6zvmN6532lNyISZe5j</t>
  </si>
  <si>
    <t>RC16</t>
  </si>
  <si>
    <t>Posibilidad de recibir o solicitar dádivas en beneficio propio o de un tercero para no dar el crédito correspondiente en la publicación de obras o productos de investigación, a un autor o institución, cometiendo plagio y violación de derechos de autor, por apropiar información, palabras o cualquier forma de expresión de otra persona a nombre propio.</t>
  </si>
  <si>
    <t>CC16.1: El líder del área funcional de publicaciones y su equipo de trabajo definen documentación que permita tener lineamientos claros para la evaluación y producción editorial (Política editorial y Política de derechos de autor) estableciendo criterios específicos de calidad en la información recibida (Procedimiento de gestión editorial y formatos de Concepto previo, evaluación de pares, claúsulas minutas de cesión de derechos de autor, licenciamiento de uso de derechos).
CC16.2: El Subdirector de Investigación y Producción Científica define la creación de una instancia integral de revisión y aprobación como lo es el Comité Editorial.
CC16.3: El líder del área funcional de publicaciones establece herramientas tecnológicas especializadas que permitan la detección de plagio.
CC16.4: Los directivos de la entidad firman el pacto de integridad y transparencia, aplicando las obligaciones allí estipuladas en coherencia con el código de integridad.</t>
  </si>
  <si>
    <t>RC17</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</si>
  <si>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</si>
  <si>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</si>
  <si>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Posibilidad de recibir o solicitar dádivas en beneficio propio o de un tercero para el favorecimiento en la adjudicación de un estímulo sin aplicar criterios, objetivos y condiciones establecidas.</t>
  </si>
  <si>
    <t xml:space="preserve">Reputacional y  Ecónomico </t>
  </si>
  <si>
    <t>Falta de criterios o documentación clara y específica
Falta de evaluación o seguimiento al proceso de estímulos
Falta de capacidad tecnológica en el apoyo a todo proceso
Falta de definición de controles a los jurados y posibilidad de conflicto de interés</t>
  </si>
  <si>
    <t>Ejecucion y Administracion de procesos</t>
  </si>
  <si>
    <t>CC17.1: El Subdirector(a) de Apropiación Social y Relacionamiento con el Ciudadano, y el profesional de apoyo, diseña e implementa lineamientos claros y específicos (procedimientos/guías/formatos) con lo debidos controles para el adecuado manejo de estimulos y jurados.
CC17.2: El equipo de la subdirección de Apropiación Social y Relacionamiento con el Ciudadano, a cargo del programa de estimulos, realiza el seguimiento mediante reportes que genera la plataforma del proceso de estimulos.
CC17.3: El equipo de la Subdirección de Apropiación Social y Relacionamiento con el Ciudadano, establece una instancia de revisión y aprobación como lo es el comité quien realiza la aprobación de las condiciones generales y términos de participación mediante el acta de comité y la carta de aceptación.
CC17.4: Los directivos de la entidad firman el pacto de integridad y transparencia, aplicando las obligaciones allí estipuladas en coherencia con el código de integridad.</t>
  </si>
  <si>
    <t>Evitar</t>
  </si>
  <si>
    <t>https://drive.google.com/open?id=1u-Rkr67zvt3sp7HKA3LyDoCKG2--QLtD&amp;usp=drive_fs</t>
  </si>
  <si>
    <t>Versión 4 del 27 de febrero de 2025 / Aprobada por el Comité Institucional de Gestión y Desempeño No.02.</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</si>
  <si>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</si>
  <si>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</si>
  <si>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</si>
  <si>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</si>
  <si>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</si>
  <si>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</si>
  <si>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</si>
  <si>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</si>
  <si>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</si>
  <si>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</si>
  <si>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</si>
  <si>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</si>
  <si>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</si>
  <si>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</si>
  <si>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</si>
  <si>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</si>
  <si>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</si>
  <si>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</si>
  <si>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</si>
  <si>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</si>
  <si>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</si>
  <si>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</si>
  <si>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</si>
  <si>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</si>
  <si>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</si>
  <si>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</si>
  <si>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</si>
  <si>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</si>
  <si>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</si>
  <si>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</si>
  <si>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</si>
  <si>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</si>
  <si>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</si>
  <si>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</si>
  <si>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</si>
  <si>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</si>
  <si>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</si>
  <si>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</si>
  <si>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</si>
  <si>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</si>
  <si>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</si>
  <si>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</si>
  <si>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</si>
  <si>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</si>
  <si>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</si>
  <si>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</si>
  <si>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</si>
  <si>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</si>
  <si>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</si>
  <si>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</si>
  <si>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</si>
  <si>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</si>
  <si>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</si>
  <si>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</si>
  <si>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Se puede aceptar el riesgo no es necesario adoptar medidas adicionales que reduzcan su probabilidad e impacto.</t>
  </si>
  <si>
    <t>Gestión</t>
  </si>
  <si>
    <t>Daños Activos Fisicos</t>
  </si>
  <si>
    <t>Reduzca la probabilidad o impacto implementando acciones preventivas diferentes a los controles en un plan de tratamiento que identifique actividad, con fecha, responsable. También puede compartir o transferir el riesgo.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</si>
  <si>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</si>
  <si>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</si>
  <si>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Compartir</t>
  </si>
  <si>
    <t>Seguridad de Información</t>
  </si>
  <si>
    <t>Fallas Tecnologicas</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</si>
  <si>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</si>
  <si>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Aceptar</t>
  </si>
  <si>
    <t>Fraude Externo</t>
  </si>
  <si>
    <t>No se ejecutaron el (los) control (es) definido (s).</t>
  </si>
  <si>
    <t>Se observa el correcto y oportuno diligenciamiento del seguimiento a los controles por parte de la primera línea de defensa pero los controles se deben fortalecer.</t>
  </si>
  <si>
    <t>Relaciones Laborales</t>
  </si>
  <si>
    <t>Usuarios, productos y practicas , organizacionales</t>
  </si>
  <si>
    <t>Mejoramiento Continuo</t>
  </si>
  <si>
    <t>Mapa de Riesgos</t>
  </si>
  <si>
    <r>
      <rPr>
        <rFont val="Arial"/>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rFont val="Arial"/>
        <b/>
        <color rgb="FFE36C09"/>
        <sz val="10.0"/>
      </rPr>
      <t>Guía para la Administración del Riesgo y el diseño de controles V5</t>
    </r>
    <r>
      <rPr>
        <rFont val="Arial"/>
        <color theme="1"/>
        <sz val="10.0"/>
      </rPr>
      <t>. El formato cuenta con celdas parametrizadas y permite contar con los respectivos mapas de calor para riesgo inherente y riesgo residual.</t>
    </r>
  </si>
  <si>
    <t>Orientaciones Generales</t>
  </si>
  <si>
    <r>
      <rPr>
        <rFont val="Arial"/>
        <color theme="1"/>
        <sz val="11.0"/>
      </rPr>
      <t xml:space="preserve">Antes de iniciar con el diligenciamiento de la información en la matriz, se requiere haber avanzado en el análisis del </t>
    </r>
    <r>
      <rPr>
        <rFont val="Arial"/>
        <b/>
        <color theme="1"/>
        <sz val="11.0"/>
      </rPr>
      <t>proceso, su objetivo, alcance, actividades clave</t>
    </r>
    <r>
      <rPr>
        <rFont val="Arial"/>
        <color theme="1"/>
        <sz val="11.0"/>
      </rPr>
      <t xml:space="preserve">, considere los lineamientos establecidos en el </t>
    </r>
    <r>
      <rPr>
        <rFont val="Arial"/>
        <b/>
        <color rgb="FFE36C09"/>
        <sz val="11.0"/>
      </rPr>
      <t>Paso 2: identificación del riesgo</t>
    </r>
    <r>
      <rPr>
        <rFont val="Arial"/>
        <color theme="1"/>
        <sz val="11.0"/>
      </rPr>
      <t xml:space="preserve">, donde se explica ampliamente las bases para adelanter este análisis.
Así mismo, considere en el </t>
    </r>
    <r>
      <rPr>
        <rFont val="Arial"/>
        <b/>
        <color rgb="FFE36C09"/>
        <sz val="11.0"/>
      </rPr>
      <t>Paso 3: valoración del riesgo</t>
    </r>
    <r>
      <rPr>
        <rFont val="Arial"/>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b/>
        <color rgb="FFE36C09"/>
        <sz val="11.0"/>
      </rPr>
      <t>NOTA:</t>
    </r>
    <r>
      <rPr>
        <rFont val="Arial"/>
        <color theme="1"/>
        <sz val="11.0"/>
      </rPr>
      <t xml:space="preserve"> Si lo considera pertinente, es posible agregar hojas de trabajo adicionales al presente formato que permitan incluir la traza de estos análisis.</t>
    </r>
  </si>
  <si>
    <r>
      <rPr>
        <rFont val="Arial"/>
        <color theme="1"/>
        <sz val="10.0"/>
      </rPr>
      <t xml:space="preserve">El archivo contiene las siguientes hojas:
-   </t>
    </r>
    <r>
      <rPr>
        <rFont val="Arial"/>
        <b/>
        <color theme="1"/>
        <sz val="11.0"/>
      </rPr>
      <t>Hoja 1 Instructivo</t>
    </r>
    <r>
      <rPr>
        <rFont val="Arial"/>
        <color theme="1"/>
        <sz val="10.0"/>
      </rPr>
      <t xml:space="preserve">
 -  </t>
    </r>
    <r>
      <rPr>
        <rFont val="Arial"/>
        <b/>
        <color theme="1"/>
        <sz val="11.0"/>
      </rPr>
      <t xml:space="preserve">Hoja 2 Mapa Final: </t>
    </r>
    <r>
      <rPr>
        <rFont val="Arial"/>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</si>
  <si>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</si>
  <si>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</si>
  <si>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</si>
  <si>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</si>
  <si>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</si>
  <si>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</si>
  <si>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</si>
  <si>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</si>
  <si>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</si>
  <si>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</si>
  <si>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</si>
  <si>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</si>
  <si>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rFont val="Arial"/>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b/>
        <color rgb="FFE36C09"/>
        <sz val="9.0"/>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</si>
  <si>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</si>
  <si>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</si>
  <si>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</si>
  <si>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</si>
  <si>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</si>
  <si>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</si>
  <si>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</si>
  <si>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</si>
  <si>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color theme="1"/>
        <sz val="9.0"/>
      </rPr>
      <t xml:space="preserve">Recuerde que el control se define como la medida que permite reducir o mitigar un riesgo. Defina el control (es) que atacan la causa raíz del riesgo, considere la estructura explicada en la guía: </t>
    </r>
    <r>
      <rPr>
        <rFont val="Arial"/>
        <b/>
        <color rgb="FFE36C09"/>
        <sz val="9.0"/>
      </rPr>
      <t>Responsable de ejecutar el control + Acción + Complemento</t>
    </r>
  </si>
  <si>
    <t>Esta casilla no se diligencia, depende de la selección en la columna R.</t>
  </si>
  <si>
    <r>
      <rPr>
        <rFont val="Arial"/>
        <b/>
        <color theme="1"/>
        <sz val="9.0"/>
      </rPr>
      <t xml:space="preserve">ATRIBUTOS EFICIENCIA
</t>
    </r>
    <r>
      <rPr>
        <rFont val="Arial"/>
        <b val="0"/>
        <color theme="1"/>
        <sz val="9.0"/>
      </rPr>
      <t>Tipo</t>
    </r>
  </si>
  <si>
    <t>Utilice la lista de despligue que se encuentra parametrizada, le aparecerán las opciones: i)Preventivo, ii)Detectivo, iii)Correctivo.</t>
  </si>
  <si>
    <r>
      <rPr>
        <rFont val="Arial"/>
        <b/>
        <color theme="1"/>
        <sz val="9.0"/>
      </rPr>
      <t xml:space="preserve">ATRIBUTOS EFICIENCIA
</t>
    </r>
    <r>
      <rPr>
        <rFont val="Arial"/>
        <b val="0"/>
        <color theme="1"/>
        <sz val="9.0"/>
      </rPr>
      <t>Implementación</t>
    </r>
  </si>
  <si>
    <t>Utilice la lista de despligue que se encuentra parametrizada, le aparecerán las opciones: i)Automático, ii)Manual.</t>
  </si>
  <si>
    <r>
      <rPr>
        <rFont val="Arial"/>
        <b/>
        <color theme="1"/>
        <sz val="9.0"/>
      </rPr>
      <t xml:space="preserve">ATRIBUTOS EFICIENCIA
</t>
    </r>
    <r>
      <rPr>
        <rFont val="Arial"/>
        <b val="0"/>
        <color theme="1"/>
        <sz val="9.0"/>
      </rPr>
      <t>Implementación</t>
    </r>
  </si>
  <si>
    <r>
      <rPr>
        <rFont val="Arial"/>
        <b/>
        <color theme="1"/>
        <sz val="9.0"/>
      </rPr>
      <t xml:space="preserve">ATRIBUTOS EFICIENCIA
</t>
    </r>
    <r>
      <rPr>
        <rFont val="Arial"/>
        <b val="0"/>
        <color theme="1"/>
        <sz val="9.0"/>
      </rPr>
      <t>Calificación</t>
    </r>
  </si>
  <si>
    <t xml:space="preserve">La matriz automáticamente hará el cálculo para el control analizado (Columna T) </t>
  </si>
  <si>
    <r>
      <rPr>
        <rFont val="Arial"/>
        <b/>
        <color theme="1"/>
        <sz val="9.0"/>
      </rPr>
      <t xml:space="preserve">ATRIBUTOS INFORMATIVOS
</t>
    </r>
    <r>
      <rPr>
        <rFont val="Arial"/>
        <b val="0"/>
        <color theme="1"/>
        <sz val="9.0"/>
      </rPr>
      <t>Documentación</t>
    </r>
  </si>
  <si>
    <t>Utilice la lista de despligue que se encuentra parametrizada, le aparecerán las opciones: i)Documentado, ii)Sin documentar.</t>
  </si>
  <si>
    <r>
      <rPr>
        <rFont val="Arial"/>
        <b/>
        <color theme="1"/>
        <sz val="9.0"/>
      </rPr>
      <t xml:space="preserve">ATRIBUTOS INFORMATIVOS
</t>
    </r>
    <r>
      <rPr>
        <rFont val="Arial"/>
        <b val="0"/>
        <color theme="1"/>
        <sz val="9.0"/>
      </rPr>
      <t>Frecuencia</t>
    </r>
  </si>
  <si>
    <t>Utilice la lista de despligue que se encuentra parametrizada, le aparecerán las opciones: i)Continua, ii)Aleatoria.</t>
  </si>
  <si>
    <r>
      <rPr>
        <rFont val="Arial"/>
        <b/>
        <color theme="1"/>
        <sz val="9.0"/>
      </rPr>
      <t xml:space="preserve">ATRIBUTOS INFORMATIVOS
</t>
    </r>
    <r>
      <rPr>
        <rFont val="Arial"/>
        <b val="0"/>
        <color theme="1"/>
        <sz val="9.0"/>
      </rPr>
      <t>Registro</t>
    </r>
  </si>
  <si>
    <t>Utilice la lista de despligue que se encuentra parametrizada, le aparecerán las opciones: i)Con Registro, ii) Sin Registro.</t>
  </si>
  <si>
    <t>Evaluación del Nivel de Riesgo - Nivel de Riesgo Residual</t>
  </si>
  <si>
    <r>
      <rPr>
        <rFont val="Arial"/>
        <color theme="1"/>
        <sz val="9.0"/>
      </rPr>
      <t>La matriz automáticamente hará el cálculo, acorde con el control o controles definidos con sus atributos analizados, lo que permitirá establecer el</t>
    </r>
    <r>
      <rPr>
        <rFont val="Arial"/>
        <b/>
        <color rgb="FFE36C09"/>
        <sz val="9.0"/>
      </rPr>
      <t xml:space="preserve"> nivel de riesgo inherente</t>
    </r>
    <r>
      <rPr>
        <rFont val="Arial"/>
        <color theme="1"/>
        <sz val="9.0"/>
      </rPr>
      <t xml:space="preserve"> (Columnas Y- Z- AA -AB- AC).</t>
    </r>
  </si>
  <si>
    <t>Tratamiento</t>
  </si>
  <si>
    <t>Utilice la lista de despligue que se encuentra parametrizada, le aparecerán las opciones: i)Aceptar, ii)Evitar, iii)Reducir (compartir), iv)Reducir (mitigar).</t>
  </si>
  <si>
    <r>
      <rPr>
        <rFont val="Arial"/>
        <b/>
        <color theme="1"/>
        <sz val="9.0"/>
      </rPr>
      <t xml:space="preserve">Plan de Acción
</t>
    </r>
    <r>
      <rPr>
        <rFont val="Arial"/>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</si>
  <si>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</si>
  <si>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</si>
  <si>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</si>
  <si>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color theme="1"/>
        <sz val="10.0"/>
      </rPr>
      <t xml:space="preserve"> -</t>
    </r>
    <r>
      <rPr>
        <rFont val="Arial"/>
        <color theme="1"/>
        <sz val="11.0"/>
      </rPr>
      <t xml:space="preserve"> </t>
    </r>
    <r>
      <rPr>
        <rFont val="Arial"/>
        <b/>
        <color theme="1"/>
        <sz val="11.0"/>
      </rPr>
      <t xml:space="preserve"> Matriz de Calor Inherente: </t>
    </r>
    <r>
      <rPr>
        <rFont val="Arial"/>
        <color theme="1"/>
        <sz val="11.0"/>
      </rPr>
      <t xml:space="preserve"> En esta hoja, en la medida en que ese diligencia el Mapa Final, se verán reflejados los riesgos en su zona correspondiente. Esta hoja no se diligencia se genera de manera automática.</t>
    </r>
  </si>
  <si>
    <r>
      <rPr>
        <rFont val="Arial"/>
        <color theme="1"/>
        <sz val="10.0"/>
      </rPr>
      <t xml:space="preserve"> -</t>
    </r>
    <r>
      <rPr>
        <rFont val="Arial"/>
        <color theme="1"/>
        <sz val="11.0"/>
      </rPr>
      <t xml:space="preserve"> </t>
    </r>
    <r>
      <rPr>
        <rFont val="Arial"/>
        <b/>
        <color theme="1"/>
        <sz val="11.0"/>
      </rPr>
      <t xml:space="preserve">Matriz de Calor Residual: </t>
    </r>
    <r>
      <rPr>
        <rFont val="Arial"/>
        <color theme="1"/>
        <sz val="11.0"/>
      </rPr>
      <t>En esta hoja, en la medida en que ese diligencia el Mapa Final, se verán reflejados los riesgos en su zona correspondiente. Esta hoja no se diligencia se genera de manera automática.</t>
    </r>
  </si>
  <si>
    <r>
      <rPr>
        <rFont val="Arial"/>
        <color theme="1"/>
        <sz val="10.0"/>
      </rPr>
      <t xml:space="preserve"> -</t>
    </r>
    <r>
      <rPr>
        <rFont val="Arial"/>
        <color theme="1"/>
        <sz val="11.0"/>
      </rPr>
      <t xml:space="preserve"> </t>
    </r>
    <r>
      <rPr>
        <rFont val="Arial"/>
        <b/>
        <color theme="1"/>
        <sz val="11.0"/>
      </rPr>
      <t xml:space="preserve">Tabla de probabilidad: </t>
    </r>
    <r>
      <rPr>
        <rFont val="Arial"/>
        <color theme="1"/>
        <sz val="11.0"/>
      </rPr>
      <t>Tabla referente para todos los cálculos (no se diligencia)</t>
    </r>
  </si>
  <si>
    <r>
      <rPr>
        <rFont val="Arial"/>
        <color theme="1"/>
        <sz val="10.0"/>
      </rPr>
      <t xml:space="preserve"> -</t>
    </r>
    <r>
      <rPr>
        <rFont val="Arial"/>
        <color theme="1"/>
        <sz val="11.0"/>
      </rPr>
      <t xml:space="preserve"> </t>
    </r>
    <r>
      <rPr>
        <rFont val="Arial"/>
        <b/>
        <color theme="1"/>
        <sz val="11.0"/>
      </rPr>
      <t xml:space="preserve">Tabla de Impacto: </t>
    </r>
    <r>
      <rPr>
        <rFont val="Arial"/>
        <color theme="1"/>
        <sz val="11.0"/>
      </rPr>
      <t>Tabla referente para todos los cálculos (no se diligencia)</t>
    </r>
  </si>
  <si>
    <r>
      <rPr>
        <rFont val="Arial"/>
        <color theme="1"/>
        <sz val="10.0"/>
      </rPr>
      <t xml:space="preserve"> -</t>
    </r>
    <r>
      <rPr>
        <rFont val="Arial"/>
        <color theme="1"/>
        <sz val="11.0"/>
      </rPr>
      <t xml:space="preserve"> </t>
    </r>
    <r>
      <rPr>
        <rFont val="Arial"/>
        <b/>
        <color theme="1"/>
        <sz val="11.0"/>
      </rPr>
      <t xml:space="preserve">Tabla de Valoración de Controles: </t>
    </r>
    <r>
      <rPr>
        <rFont val="Arial"/>
        <color theme="1"/>
        <sz val="11.0"/>
      </rPr>
      <t>Tabla referente para todos los cálculos (no se diligencia)</t>
    </r>
  </si>
  <si>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</si>
  <si>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</si>
  <si>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</si>
  <si>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</si>
  <si>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</si>
  <si>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</si>
  <si>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</si>
  <si>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</si>
  <si>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</si>
  <si>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</si>
  <si>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</si>
  <si>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</si>
  <si>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</si>
  <si>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</si>
  <si>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</si>
  <si>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</si>
  <si>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</si>
  <si>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rFont val="Arial"/>
        <color rgb="FF595959"/>
        <sz val="12.0"/>
      </rPr>
      <t>Pérdidas derivadas de errores en la ejecución y administración de procesos.</t>
    </r>
    <r>
      <rPr>
        <rFont val="Arial"/>
        <color rgb="FF000000"/>
        <sz val="12.0"/>
      </rPr>
      <t xml:space="preserve"> </t>
    </r>
  </si>
  <si>
    <t>Anexo 1  Clasificación del riesgo</t>
  </si>
  <si>
    <t xml:space="preserve">Fraude externo </t>
  </si>
  <si>
    <r>
      <rPr>
        <rFont val="Arial"/>
        <color rgb="FF595959"/>
        <sz val="12.0"/>
      </rPr>
      <t>Pérdida derivada de actos de fraude por personas ajenas a la organización (no participa personal de la entidad).</t>
    </r>
    <r>
      <rPr>
        <rFont val="Arial"/>
        <color rgb="FF000000"/>
        <sz val="12.0"/>
      </rPr>
      <t xml:space="preserve"> </t>
    </r>
  </si>
  <si>
    <t xml:space="preserve">Fraude interno </t>
  </si>
  <si>
    <r>
      <rPr>
        <rFont val="Arial"/>
        <color rgb="FF595959"/>
        <sz val="12.0"/>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rFont val="Arial"/>
        <color rgb="FF000000"/>
        <sz val="12.0"/>
      </rPr>
      <t xml:space="preserve"> </t>
    </r>
  </si>
  <si>
    <t xml:space="preserve">Fallas tecnológicas </t>
  </si>
  <si>
    <r>
      <rPr>
        <rFont val="Arial"/>
        <color rgb="FF595959"/>
        <sz val="12.0"/>
      </rPr>
      <t>Errores en hardware, software, telecomunicaciones, interrupción de servicios básicos.</t>
    </r>
    <r>
      <rPr>
        <rFont val="Arial"/>
        <color rgb="FF000000"/>
        <sz val="12.0"/>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</si>
  <si>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</si>
  <si>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</si>
  <si>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</si>
  <si>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</si>
  <si>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</si>
  <si>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</si>
  <si>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</si>
  <si>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</si>
  <si>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</si>
  <si>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</si>
  <si>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</si>
  <si>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</si>
  <si>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</si>
  <si>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</si>
  <si>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</si>
  <si>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</si>
  <si>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</si>
  <si>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</si>
  <si>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</si>
  <si>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</si>
  <si>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</si>
  <si>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</si>
  <si>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</si>
  <si>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</si>
  <si>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</si>
  <si>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</si>
  <si>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</si>
  <si>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</si>
  <si>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</si>
  <si>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</si>
  <si>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</si>
  <si>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</si>
  <si>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</si>
  <si>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</si>
  <si>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</si>
  <si>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</si>
  <si>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</si>
  <si>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</si>
  <si>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</si>
  <si>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</si>
  <si>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</si>
  <si>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</si>
  <si>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</si>
  <si>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</si>
  <si>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</si>
  <si>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</si>
  <si>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</si>
  <si>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</si>
  <si>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</si>
  <si>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</si>
  <si>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</si>
  <si>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</si>
  <si>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</si>
  <si>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</si>
  <si>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</si>
  <si>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</si>
  <si>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</si>
  <si>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</si>
  <si>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</si>
  <si>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</si>
  <si>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</si>
  <si>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</si>
  <si>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</si>
  <si>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</si>
  <si>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</si>
  <si>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</si>
  <si>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</si>
  <si>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</si>
  <si>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</si>
  <si>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</si>
  <si>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</si>
  <si>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</si>
  <si>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</si>
  <si>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</si>
  <si>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b/>
        <color rgb="FFE36C09"/>
        <sz val="12.0"/>
      </rPr>
      <t>*</t>
    </r>
    <r>
      <rPr>
        <rFont val="Arial"/>
        <b/>
        <color rgb="FF000000"/>
        <sz val="12.0"/>
      </rPr>
      <t>Atributos de</t>
    </r>
    <r>
      <rPr>
        <rFont val="Arial"/>
        <b/>
        <color rgb="FFE36C09"/>
        <sz val="12.0"/>
      </rPr>
      <t xml:space="preserve"> </t>
    </r>
    <r>
      <rPr>
        <rFont val="Arial"/>
        <b/>
        <color rgb="FF000000"/>
        <sz val="12.0"/>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</si>
  <si>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</si>
  <si>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</si>
  <si>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</si>
  <si>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</si>
  <si>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</si>
  <si>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</si>
  <si>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</si>
  <si>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</si>
  <si>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</si>
  <si>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</si>
  <si>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rFont val="Arial"/>
        <b/>
        <color rgb="FFE36C09"/>
        <sz val="12.0"/>
      </rPr>
      <t>*Nota 1:</t>
    </r>
    <r>
      <rPr>
        <rFont val="Arial"/>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</si>
  <si>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</si>
  <si>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</si>
  <si>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</si>
  <si>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</si>
  <si>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</si>
  <si>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rFont val="Arial"/>
        <color rgb="FF000000"/>
        <sz val="10.0"/>
      </rPr>
      <t xml:space="preserve">Se </t>
    </r>
    <r>
      <rPr>
        <rFont val="Arial"/>
        <b/>
        <color rgb="FF000000"/>
        <sz val="10.0"/>
      </rPr>
      <t>asumirá</t>
    </r>
    <r>
      <rPr>
        <rFont val="Arial"/>
        <color rgb="FF000000"/>
        <sz val="10.0"/>
      </rPr>
      <t xml:space="preserve"> el riesgo, en este caso se deben tomar medidas de contingencia, es decir que se deben definir acciones bajo el supuesto de que el riesgo se materialice. </t>
    </r>
  </si>
  <si>
    <t xml:space="preserve">Moderada </t>
  </si>
  <si>
    <r>
      <rPr>
        <rFont val="Arial"/>
        <color rgb="FF000000"/>
        <sz val="10.0"/>
      </rPr>
      <t xml:space="preserve">Se debe </t>
    </r>
    <r>
      <rPr>
        <rFont val="Arial"/>
        <b/>
        <color rgb="FF000000"/>
        <sz val="10.0"/>
      </rPr>
      <t>reducir y asumir</t>
    </r>
    <r>
      <rPr>
        <rFont val="Arial"/>
        <color rgb="FF000000"/>
        <sz val="10.0"/>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</si>
  <si>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</si>
  <si>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</si>
  <si>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</si>
  <si>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</si>
  <si>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rFont val="Arial"/>
        <color rgb="FF000000"/>
        <sz val="11.0"/>
      </rPr>
      <t>Se establecen acciones de control preventivas que permitan REDUCIR la probabilidad de ocurrencia del riesgo.</t>
    </r>
    <r>
      <rPr>
        <rFont val="Arial"/>
        <color rgb="FF000000"/>
        <sz val="10.0"/>
      </rPr>
      <t xml:space="preserve"> </t>
    </r>
  </si>
  <si>
    <t xml:space="preserve">REDUCIR la probabilidad o el impacto del riesgo, o ambos; por lo general conlleva a la implementación de controles. </t>
  </si>
  <si>
    <r>
      <rPr>
        <rFont val="Arial"/>
        <color rgb="FF000000"/>
        <sz val="11.0"/>
      </rPr>
      <t>EVITAR Se abandonan las actividades que dan lugar al riesgo, decidiendo no iniciar o no continuar con la actividad que causa el riesgo. TRANSFERIR O COMPARTIR una parte del riesgo para reducir la probabilidad o el impacto del mismo</t>
    </r>
    <r>
      <rPr>
        <rFont val="Arial"/>
        <color rgb="FF000000"/>
        <sz val="10.0"/>
      </rPr>
      <t xml:space="preserve"> </t>
    </r>
  </si>
  <si>
    <t>Registro Sustancial</t>
  </si>
  <si>
    <t>Registro Material</t>
  </si>
  <si>
    <t>Sin registro</t>
  </si>
  <si>
    <t>Finalizado</t>
  </si>
  <si>
    <t>En curso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</si>
</sst>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0.0%"/>
    <numFmt numFmtId="166" formatCode="dd/mm/yyyy"/>
    <numFmt numFmtId="167" formatCode="D/M/YYYY"/>
  </numFmts>
  <fonts count="73">
    <font>
      <sz val="11.0"/>
      <color theme="1"/>
      <name val="Calibri"/>
      <scheme val="minor"/>
    </font>
    <font>
      <sz val="18.0"/>
      <color theme="1"/>
      <name val="Arial"/>
    </font>
    <font/>
    <font>
      <b/>
      <sz val="18.0"/>
      <color theme="1"/>
      <name val="Arial"/>
    </font>
    <font>
      <b/>
      <sz val="18.0"/>
      <color rgb="FF000000"/>
      <name val="Arial"/>
    </font>
    <font>
      <sz val="10.0"/>
      <color theme="1"/>
      <name val="Arial"/>
    </font>
    <font>
      <b/>
      <sz val="10.0"/>
      <color theme="0"/>
      <name val="Arial"/>
    </font>
    <font>
      <b/>
      <sz val="10.0"/>
      <color theme="1"/>
      <name val="Arial"/>
    </font>
    <font>
      <u/>
      <sz val="9.0"/>
      <color rgb="FF0000FF"/>
      <name val="Arial"/>
    </font>
    <font>
      <u/>
      <sz val="9.0"/>
      <color rgb="FF0000FF"/>
      <name val="Arial"/>
    </font>
    <font>
      <u/>
      <sz val="9.0"/>
      <color rgb="FF0000FF"/>
      <name val="Arial"/>
    </font>
    <font>
      <u/>
      <sz val="9.0"/>
      <color theme="10"/>
      <name val="Arial"/>
    </font>
    <font>
      <u/>
      <sz val="9.0"/>
      <color rgb="FF0000FF"/>
      <name val="Arial"/>
    </font>
    <font>
      <sz val="9.0"/>
      <color theme="1"/>
      <name val="Arial"/>
    </font>
    <font>
      <u/>
      <sz val="9.0"/>
      <color rgb="FF0000FF"/>
      <name val="Arial"/>
    </font>
    <font>
      <u/>
      <sz val="9.0"/>
      <color rgb="FF0000FF"/>
      <name val="Arial"/>
    </font>
    <font>
      <u/>
      <sz val="9.0"/>
      <color rgb="FF0000FF"/>
      <name val="Arial"/>
    </font>
    <font>
      <u/>
      <sz val="9.0"/>
      <color rgb="FF0000FF"/>
      <name val="Arial"/>
    </font>
    <font>
      <u/>
      <sz val="9.0"/>
      <color rgb="FF0000FF"/>
      <name val="Arial"/>
    </font>
    <font>
      <color rgb="FF000000"/>
      <name val="Arial"/>
    </font>
    <font>
      <u/>
      <sz val="9.0"/>
      <color rgb="FF0000FF"/>
      <name val="Calibri"/>
    </font>
    <font>
      <u/>
      <sz val="9.0"/>
      <color rgb="FF0000FF"/>
      <name val="Arial"/>
    </font>
    <font>
      <u/>
      <sz val="9.0"/>
      <color rgb="FF0000FF"/>
      <name val="Arial"/>
    </font>
    <font>
      <sz val="10.0"/>
      <color theme="5"/>
      <name val="Arial"/>
    </font>
    <font>
      <u/>
      <sz val="10.0"/>
      <color rgb="FF0000FF"/>
      <name val="Arial"/>
    </font>
    <font>
      <u/>
      <sz val="9.0"/>
      <color theme="10"/>
      <name val="Arial"/>
    </font>
    <font>
      <sz val="11.0"/>
      <color theme="1"/>
      <name val="Calibri"/>
    </font>
    <font>
      <b/>
      <sz val="10.0"/>
      <color theme="1"/>
      <name val="Quattrocento Sans"/>
    </font>
    <font>
      <b/>
      <sz val="10.0"/>
      <color rgb="FFEAEAEA"/>
      <name val="Quattrocento Sans"/>
    </font>
    <font>
      <sz val="11.0"/>
      <color rgb="FF000000"/>
      <name val="Calibri"/>
    </font>
    <font>
      <b/>
      <sz val="9.0"/>
      <color theme="1"/>
      <name val="Arial"/>
    </font>
    <font>
      <sz val="11.0"/>
      <color theme="1"/>
      <name val="Arial"/>
    </font>
    <font>
      <b/>
      <sz val="14.0"/>
      <color theme="1"/>
      <name val="Arial"/>
    </font>
    <font>
      <b/>
      <u/>
      <sz val="11.0"/>
      <color theme="1"/>
      <name val="Arial"/>
    </font>
    <font>
      <b/>
      <u/>
      <sz val="11.0"/>
      <color theme="1"/>
      <name val="Arial"/>
    </font>
    <font>
      <b/>
      <sz val="11.0"/>
      <color theme="1"/>
      <name val="Arial"/>
    </font>
    <font>
      <b/>
      <sz val="22.0"/>
      <color theme="1"/>
      <name val="Arial Narrow"/>
    </font>
    <font>
      <b/>
      <sz val="40.0"/>
      <color rgb="FF000000"/>
      <name val="Calibri"/>
    </font>
    <font>
      <sz val="28.0"/>
      <color theme="1"/>
      <name val="Calibri"/>
    </font>
    <font>
      <b/>
      <sz val="28.0"/>
      <color rgb="FF000000"/>
      <name val="Calibri"/>
    </font>
    <font>
      <b/>
      <sz val="36.0"/>
      <color rgb="FF000000"/>
      <name val="Calibri"/>
    </font>
    <font>
      <sz val="16.0"/>
      <color theme="1"/>
      <name val="Calibri"/>
    </font>
    <font>
      <sz val="12.0"/>
      <color rgb="FF000000"/>
      <name val="Arial"/>
    </font>
    <font>
      <sz val="12.0"/>
      <color rgb="FF595959"/>
      <name val="Arial"/>
    </font>
    <font>
      <b/>
      <sz val="18.0"/>
      <color theme="1"/>
      <name val="Arial Narrow"/>
    </font>
    <font>
      <b/>
      <sz val="20.0"/>
      <color rgb="FF000000"/>
      <name val="Arial Narrow"/>
    </font>
    <font>
      <sz val="20.0"/>
      <color rgb="FF000000"/>
      <name val="Arial Narrow"/>
    </font>
    <font>
      <sz val="20.0"/>
      <color rgb="FFFFFFFF"/>
      <name val="Arial Narrow"/>
    </font>
    <font>
      <b/>
      <sz val="11.0"/>
      <color theme="1"/>
      <name val="Arial Narrow"/>
    </font>
    <font>
      <b/>
      <sz val="26.0"/>
      <color theme="1"/>
      <name val="Arial Narrow"/>
    </font>
    <font>
      <sz val="24.0"/>
      <color theme="1"/>
      <name val="Arial"/>
    </font>
    <font>
      <b/>
      <sz val="24.0"/>
      <color rgb="FF000000"/>
      <name val="Arial Narrow"/>
    </font>
    <font>
      <sz val="11.0"/>
      <color theme="0"/>
      <name val="Calibri"/>
    </font>
    <font>
      <sz val="26.0"/>
      <color rgb="FF000000"/>
      <name val="Arial Narrow"/>
    </font>
    <font>
      <sz val="26.0"/>
      <color rgb="FFFFFFFF"/>
      <name val="Arial Narrow"/>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b/>
      <sz val="14.0"/>
      <color rgb="FF000000"/>
      <name val="Arial"/>
    </font>
    <font>
      <sz val="12.0"/>
      <color theme="1"/>
      <name val="Arial"/>
    </font>
    <font>
      <b/>
      <sz val="12.0"/>
      <color rgb="FF000000"/>
      <name val="Arial"/>
    </font>
    <font>
      <sz val="11.0"/>
      <color rgb="FF000000"/>
      <name val="Arial"/>
    </font>
    <font>
      <b/>
      <sz val="10.0"/>
      <color rgb="FF000000"/>
      <name val="Arial"/>
    </font>
    <font>
      <sz val="10.0"/>
      <color rgb="FF000000"/>
      <name val="Arial"/>
    </font>
    <font>
      <sz val="10.0"/>
      <color theme="1"/>
      <name val="Calibri"/>
    </font>
    <font>
      <sz val="10.0"/>
      <color rgb="FF000000"/>
      <name val="Arial Narrow"/>
    </font>
  </fonts>
  <fills count="28">
    <fill>
      <patternFill patternType="none"/>
    </fill>
    <fill>
      <patternFill patternType="lightGray"/>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CCC0D9"/>
        <bgColor rgb="FFCCC0D9"/>
      </patternFill>
    </fill>
    <fill>
      <patternFill patternType="solid">
        <fgColor rgb="FFFFFFFF"/>
        <bgColor rgb="FFFFFFFF"/>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27">
    <border/>
    <border>
      <left style="medium">
        <color rgb="FF000000"/>
      </left>
      <top style="medium">
        <color rgb="FF000000"/>
      </top>
    </border>
    <border>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right/>
      <top/>
      <bottom/>
    </border>
    <border>
      <left style="medium">
        <color rgb="FF000000"/>
      </left>
    </border>
    <border>
      <left style="medium">
        <color rgb="FF000000"/>
      </left>
      <bottom style="medium">
        <color rgb="FF000000"/>
      </bottom>
    </border>
    <border>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hair">
        <color theme="1"/>
      </left>
      <top style="hair">
        <color theme="1"/>
      </top>
      <bottom style="hair">
        <color theme="1"/>
      </bottom>
    </border>
    <border>
      <top style="hair">
        <color theme="1"/>
      </top>
      <bottom style="hair">
        <color theme="1"/>
      </bottom>
    </border>
    <border>
      <right style="hair">
        <color theme="1"/>
      </right>
      <top style="hair">
        <color theme="1"/>
      </top>
      <bottom style="hair">
        <color theme="1"/>
      </bottom>
    </border>
    <border>
      <left style="hair">
        <color theme="1"/>
      </left>
      <right/>
      <top style="hair">
        <color theme="1"/>
      </top>
      <bottom/>
    </border>
    <border>
      <left/>
      <right style="hair">
        <color theme="1"/>
      </right>
      <top style="hair">
        <color theme="1"/>
      </top>
      <bottom/>
    </border>
    <border>
      <left style="hair">
        <color theme="1"/>
      </left>
      <top style="hair">
        <color rgb="FF7030A0"/>
      </top>
      <bottom style="hair">
        <color rgb="FF7030A0"/>
      </bottom>
    </border>
    <border>
      <top style="hair">
        <color rgb="FF7030A0"/>
      </top>
      <bottom style="hair">
        <color rgb="FF7030A0"/>
      </bottom>
    </border>
    <border>
      <left style="hair">
        <color theme="1"/>
      </left>
      <right style="hair">
        <color theme="1"/>
      </right>
      <top style="hair">
        <color theme="1"/>
      </top>
      <bottom/>
    </border>
    <border>
      <left style="hair">
        <color theme="1"/>
      </left>
      <right/>
      <top/>
      <bottom style="hair">
        <color theme="1"/>
      </bottom>
    </border>
    <border>
      <left/>
      <right style="hair">
        <color theme="1"/>
      </right>
      <top/>
      <bottom style="hair">
        <color theme="1"/>
      </bottom>
    </border>
    <border>
      <left/>
      <top style="hair">
        <color rgb="FF7030A0"/>
      </top>
      <bottom style="hair">
        <color rgb="FF7030A0"/>
      </bottom>
    </border>
    <border>
      <right style="hair">
        <color rgb="FF7030A0"/>
      </right>
      <top style="hair">
        <color rgb="FF7030A0"/>
      </top>
      <bottom style="hair">
        <color rgb="FF7030A0"/>
      </bottom>
    </border>
    <border>
      <left style="hair">
        <color rgb="FF7030A0"/>
      </left>
      <top style="hair">
        <color rgb="FF7030A0"/>
      </top>
      <bottom style="hair">
        <color rgb="FF7030A0"/>
      </bottom>
    </border>
    <border>
      <left style="hair">
        <color theme="1"/>
      </left>
      <right style="hair">
        <color theme="1"/>
      </right>
      <top/>
    </border>
    <border>
      <left style="hair">
        <color theme="1"/>
      </left>
      <right style="hair">
        <color theme="1"/>
      </right>
      <top style="hair">
        <color theme="1"/>
      </top>
    </border>
    <border>
      <left/>
      <right style="hair">
        <color rgb="FF7030A0"/>
      </right>
      <top style="hair">
        <color rgb="FF7030A0"/>
      </top>
    </border>
    <border>
      <left style="hair">
        <color rgb="FF7030A0"/>
      </left>
      <right style="hair">
        <color rgb="FF7030A0"/>
      </right>
      <top style="hair">
        <color rgb="FF7030A0"/>
      </top>
    </border>
    <border>
      <left style="thin">
        <color rgb="FFB7B7B7"/>
      </left>
      <right style="thin">
        <color rgb="FFB7B7B7"/>
      </right>
      <top style="thin">
        <color rgb="FFB7B7B7"/>
      </top>
      <bottom style="thin">
        <color rgb="FFB7B7B7"/>
      </bottom>
    </border>
    <border>
      <left style="thin">
        <color rgb="FFB7B7B7"/>
      </left>
      <top style="thin">
        <color rgb="FFB7B7B7"/>
      </top>
      <bottom style="thin">
        <color rgb="FFB7B7B7"/>
      </bottom>
    </border>
    <border>
      <left style="thin">
        <color rgb="FF666666"/>
      </left>
      <right style="thin">
        <color rgb="FF666666"/>
      </right>
      <top style="thin">
        <color rgb="FF666666"/>
      </top>
      <bottom style="thin">
        <color rgb="FF666666"/>
      </bottom>
    </border>
    <border>
      <right/>
      <top/>
      <bottom/>
    </border>
    <border>
      <left style="thin">
        <color rgb="FFB7B7B7"/>
      </left>
      <right style="thin">
        <color rgb="FFB7B7B7"/>
      </right>
      <top style="thin">
        <color rgb="FFB7B7B7"/>
      </top>
    </border>
    <border>
      <left style="hair">
        <color rgb="FF7030A0"/>
      </left>
      <right style="hair">
        <color rgb="FF7030A0"/>
      </right>
      <top style="hair">
        <color rgb="FF7030A0"/>
      </top>
      <bottom style="hair">
        <color rgb="FF7030A0"/>
      </bottom>
    </border>
    <border>
      <left style="thin">
        <color rgb="FF666666"/>
      </left>
      <right style="thin">
        <color rgb="FF666666"/>
      </right>
      <top style="thin">
        <color rgb="FF666666"/>
      </top>
    </border>
    <border>
      <left style="thin">
        <color rgb="FF666666"/>
      </left>
      <top style="thin">
        <color rgb="FF666666"/>
      </top>
      <bottom style="thin">
        <color rgb="FF666666"/>
      </bottom>
    </border>
    <border>
      <left style="thin">
        <color rgb="FF999999"/>
      </left>
      <right style="thin">
        <color rgb="FF999999"/>
      </right>
      <top style="thin">
        <color rgb="FF999999"/>
      </top>
      <bottom style="thin">
        <color rgb="FF999999"/>
      </bottom>
    </border>
    <border>
      <right style="thin">
        <color rgb="FF666666"/>
      </right>
      <top style="thin">
        <color rgb="FF666666"/>
      </top>
      <bottom style="thin">
        <color rgb="FF666666"/>
      </bottom>
    </border>
    <border>
      <left style="thin">
        <color rgb="FFB7B7B7"/>
      </left>
      <right style="thin">
        <color rgb="FFB7B7B7"/>
      </right>
      <bottom style="thin">
        <color rgb="FFB7B7B7"/>
      </bottom>
    </border>
    <border>
      <left style="thin">
        <color rgb="FFB7B7B7"/>
      </left>
      <bottom style="thin">
        <color rgb="FFB7B7B7"/>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dotted">
        <color rgb="FF1F497D"/>
      </left>
      <right style="dotted">
        <color rgb="FF1F497D"/>
      </right>
      <top style="dotted">
        <color rgb="FF1F497D"/>
      </top>
      <bottom style="dotted">
        <color rgb="FF1F497D"/>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rder>
    <border>
      <top/>
    </border>
    <border>
      <left/>
    </border>
    <border>
      <right style="medium">
        <color rgb="FF000000"/>
      </right>
      <top/>
    </border>
    <border>
      <right style="medium">
        <color rgb="FF000000"/>
      </right>
      <top style="medium">
        <color rgb="FF000000"/>
      </top>
    </border>
    <border>
      <left/>
      <top style="medium">
        <color rgb="FF000000"/>
      </top>
    </border>
    <border>
      <left style="medium">
        <color theme="0"/>
      </left>
      <top style="medium">
        <color theme="0"/>
      </top>
    </border>
    <border>
      <top style="medium">
        <color theme="0"/>
      </top>
    </border>
    <border>
      <right style="medium">
        <color theme="0"/>
      </right>
      <top style="medium">
        <color theme="0"/>
      </top>
    </border>
    <border>
      <left style="medium">
        <color theme="0"/>
      </left>
    </border>
    <border>
      <right style="medium">
        <color theme="0"/>
      </right>
    </border>
    <border>
      <left style="medium">
        <color rgb="FF000000"/>
      </left>
      <top/>
    </border>
    <border>
      <right style="medium">
        <color rgb="FF000000"/>
      </right>
      <bottom style="medium">
        <color rgb="FF000000"/>
      </bottom>
    </border>
    <border>
      <left/>
      <bottom style="medium">
        <color rgb="FF000000"/>
      </bottom>
    </border>
    <border>
      <left style="medium">
        <color theme="0"/>
      </left>
      <bottom style="medium">
        <color theme="0"/>
      </bottom>
    </border>
    <border>
      <bottom style="medium">
        <color theme="0"/>
      </bottom>
    </border>
    <border>
      <right style="medium">
        <color theme="0"/>
      </right>
      <bottom style="medium">
        <color theme="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ttom/>
    </border>
  </borders>
  <cellStyleXfs count="1">
    <xf borderId="0" fillId="0" fontId="0" numFmtId="0" applyAlignment="1" applyFont="1"/>
  </cellStyleXfs>
  <cellXfs count="35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2" fontId="3" numFmtId="0" xfId="0" applyAlignment="1" applyBorder="1" applyFont="1">
      <alignment horizontal="center" vertical="center"/>
    </xf>
    <xf borderId="4" fillId="0" fontId="2" numFmtId="0" xfId="0" applyBorder="1" applyFont="1"/>
    <xf borderId="5" fillId="0" fontId="2" numFmtId="0" xfId="0" applyBorder="1" applyFont="1"/>
    <xf borderId="6" fillId="2" fontId="3" numFmtId="0" xfId="0" applyAlignment="1" applyBorder="1" applyFont="1">
      <alignment horizontal="center" vertical="center"/>
    </xf>
    <xf borderId="7" fillId="0" fontId="2" numFmtId="0" xfId="0" applyBorder="1" applyFont="1"/>
    <xf borderId="3" fillId="0" fontId="4" numFmtId="0" xfId="0" applyAlignment="1" applyBorder="1" applyFont="1">
      <alignment horizontal="center" shrinkToFit="0" vertical="center" wrapText="1"/>
    </xf>
    <xf borderId="8" fillId="2" fontId="5" numFmtId="0" xfId="0" applyBorder="1" applyFont="1"/>
    <xf borderId="9" fillId="0" fontId="2" numFmtId="0" xfId="0" applyBorder="1" applyFont="1"/>
    <xf borderId="10" fillId="0" fontId="2" numFmtId="0" xfId="0" applyBorder="1" applyFont="1"/>
    <xf borderId="11" fillId="0" fontId="2" numFmtId="0" xfId="0" applyBorder="1" applyFont="1"/>
    <xf borderId="12" fillId="2" fontId="3" numFmtId="0" xfId="0" applyAlignment="1" applyBorder="1" applyFont="1">
      <alignment horizontal="center" vertical="center"/>
    </xf>
    <xf borderId="13" fillId="0" fontId="2" numFmtId="0" xfId="0" applyBorder="1" applyFont="1"/>
    <xf borderId="14" fillId="0" fontId="2" numFmtId="0" xfId="0" applyBorder="1" applyFont="1"/>
    <xf borderId="3" fillId="0" fontId="4" numFmtId="164" xfId="0" applyAlignment="1" applyBorder="1" applyFont="1" applyNumberFormat="1">
      <alignment horizontal="center" shrinkToFit="0" vertical="center" wrapText="1"/>
    </xf>
    <xf borderId="8" fillId="2" fontId="5" numFmtId="0" xfId="0" applyAlignment="1" applyBorder="1" applyFont="1">
      <alignment horizontal="left" vertical="center"/>
    </xf>
    <xf borderId="8" fillId="2" fontId="5" numFmtId="0" xfId="0" applyAlignment="1" applyBorder="1" applyFont="1">
      <alignment horizontal="center" vertical="center"/>
    </xf>
    <xf borderId="8" fillId="2" fontId="5" numFmtId="0" xfId="0" applyAlignment="1" applyBorder="1" applyFont="1">
      <alignment horizontal="center"/>
    </xf>
    <xf borderId="8" fillId="2" fontId="5" numFmtId="0" xfId="0" applyAlignment="1" applyBorder="1" applyFont="1">
      <alignment vertical="center"/>
    </xf>
    <xf borderId="15" fillId="3" fontId="6" numFmtId="0" xfId="0" applyAlignment="1" applyBorder="1" applyFill="1" applyFont="1">
      <alignment horizontal="center" vertical="center"/>
    </xf>
    <xf borderId="16" fillId="0" fontId="2" numFmtId="0" xfId="0" applyBorder="1" applyFont="1"/>
    <xf borderId="17" fillId="0" fontId="2" numFmtId="0" xfId="0" applyBorder="1" applyFont="1"/>
    <xf borderId="15" fillId="4" fontId="7" numFmtId="0" xfId="0" applyAlignment="1" applyBorder="1" applyFill="1" applyFont="1">
      <alignment horizontal="center" vertical="center"/>
    </xf>
    <xf borderId="15" fillId="5" fontId="6" numFmtId="0" xfId="0" applyAlignment="1" applyBorder="1" applyFill="1" applyFont="1">
      <alignment horizontal="center" vertical="center"/>
    </xf>
    <xf borderId="15" fillId="6" fontId="7" numFmtId="0" xfId="0" applyAlignment="1" applyBorder="1" applyFill="1" applyFont="1">
      <alignment horizontal="center" vertical="center"/>
    </xf>
    <xf borderId="18" fillId="7" fontId="7" numFmtId="0" xfId="0" applyAlignment="1" applyBorder="1" applyFill="1" applyFont="1">
      <alignment horizontal="center" shrinkToFit="0" vertical="center" wrapText="1"/>
    </xf>
    <xf borderId="19" fillId="7" fontId="7" numFmtId="0" xfId="0" applyAlignment="1" applyBorder="1" applyFont="1">
      <alignment horizontal="center" shrinkToFit="0" vertical="center" wrapText="1"/>
    </xf>
    <xf borderId="20" fillId="8" fontId="6" numFmtId="0" xfId="0" applyAlignment="1" applyBorder="1" applyFill="1" applyFont="1">
      <alignment horizontal="center" vertical="center"/>
    </xf>
    <xf borderId="21" fillId="0" fontId="2" numFmtId="0" xfId="0" applyBorder="1" applyFont="1"/>
    <xf borderId="22" fillId="9" fontId="7" numFmtId="0" xfId="0" applyAlignment="1" applyBorder="1" applyFill="1" applyFont="1">
      <alignment horizontal="center" shrinkToFit="0" vertical="center" wrapText="1"/>
    </xf>
    <xf borderId="22" fillId="10" fontId="7" numFmtId="0" xfId="0" applyAlignment="1" applyBorder="1" applyFill="1" applyFont="1">
      <alignment horizontal="center" shrinkToFit="0" textRotation="90" vertical="center" wrapText="1"/>
    </xf>
    <xf borderId="22" fillId="10" fontId="7" numFmtId="0" xfId="0" applyAlignment="1" applyBorder="1" applyFont="1">
      <alignment horizontal="center" shrinkToFit="0" vertical="center" wrapText="1"/>
    </xf>
    <xf borderId="15" fillId="10" fontId="7" numFmtId="0" xfId="0" applyAlignment="1" applyBorder="1" applyFont="1">
      <alignment horizontal="center" shrinkToFit="0" vertical="center" wrapText="1"/>
    </xf>
    <xf borderId="22" fillId="11" fontId="7" numFmtId="0" xfId="0" applyAlignment="1" applyBorder="1" applyFill="1" applyFont="1">
      <alignment horizontal="center" shrinkToFit="0" textRotation="90" vertical="center" wrapText="1"/>
    </xf>
    <xf borderId="23" fillId="7" fontId="7" numFmtId="0" xfId="0" applyAlignment="1" applyBorder="1" applyFont="1">
      <alignment horizontal="center" shrinkToFit="0" vertical="center" wrapText="1"/>
    </xf>
    <xf borderId="24" fillId="7" fontId="7" numFmtId="0" xfId="0" applyAlignment="1" applyBorder="1" applyFont="1">
      <alignment horizontal="center" shrinkToFit="0" vertical="center" wrapText="1"/>
    </xf>
    <xf borderId="25" fillId="12" fontId="7" numFmtId="0" xfId="0" applyAlignment="1" applyBorder="1" applyFill="1" applyFont="1">
      <alignment horizontal="center" vertical="center"/>
    </xf>
    <xf borderId="26" fillId="0" fontId="2" numFmtId="0" xfId="0" applyBorder="1" applyFont="1"/>
    <xf borderId="27" fillId="7" fontId="7" numFmtId="0" xfId="0" applyAlignment="1" applyBorder="1" applyFont="1">
      <alignment horizontal="center" shrinkToFit="0" vertical="center" wrapText="1"/>
    </xf>
    <xf borderId="28" fillId="9" fontId="7" numFmtId="0" xfId="0" applyAlignment="1" applyBorder="1" applyFont="1">
      <alignment horizontal="center" shrinkToFit="0" vertical="center" wrapText="1"/>
    </xf>
    <xf borderId="28" fillId="10" fontId="7" numFmtId="0" xfId="0" applyAlignment="1" applyBorder="1" applyFont="1">
      <alignment horizontal="center" shrinkToFit="0" vertical="center" wrapText="1"/>
    </xf>
    <xf borderId="29" fillId="10" fontId="7" numFmtId="0" xfId="0" applyAlignment="1" applyBorder="1" applyFont="1">
      <alignment horizontal="center" shrinkToFit="0" vertical="center" wrapText="1"/>
    </xf>
    <xf borderId="28" fillId="11" fontId="7" numFmtId="0" xfId="0" applyAlignment="1" applyBorder="1" applyFont="1">
      <alignment horizontal="center" shrinkToFit="0" vertical="center" wrapText="1"/>
    </xf>
    <xf borderId="29" fillId="13" fontId="7" numFmtId="0" xfId="0" applyAlignment="1" applyBorder="1" applyFill="1" applyFont="1">
      <alignment horizontal="center" shrinkToFit="0" vertical="center" wrapText="1"/>
    </xf>
    <xf borderId="30" fillId="12" fontId="7" numFmtId="0" xfId="0" applyAlignment="1" applyBorder="1" applyFont="1">
      <alignment horizontal="center" shrinkToFit="0" vertical="center" wrapText="1"/>
    </xf>
    <xf borderId="31" fillId="12" fontId="7" numFmtId="0" xfId="0" applyAlignment="1" applyBorder="1" applyFont="1">
      <alignment horizontal="center" shrinkToFit="0" vertical="center" wrapText="1"/>
    </xf>
    <xf borderId="31" fillId="7" fontId="7" numFmtId="0" xfId="0" applyAlignment="1" applyBorder="1" applyFont="1">
      <alignment horizontal="center" shrinkToFit="0" vertical="center" wrapText="1"/>
    </xf>
    <xf borderId="32" fillId="0" fontId="5" numFmtId="0" xfId="0" applyAlignment="1" applyBorder="1" applyFont="1">
      <alignment horizontal="center" vertical="center"/>
    </xf>
    <xf borderId="32" fillId="0" fontId="5" numFmtId="0" xfId="0" applyAlignment="1" applyBorder="1" applyFont="1">
      <alignment shrinkToFit="0" vertical="center" wrapText="1"/>
    </xf>
    <xf borderId="32" fillId="0" fontId="5" numFmtId="0" xfId="0" applyAlignment="1" applyBorder="1" applyFont="1">
      <alignment horizontal="left" shrinkToFit="0" vertical="center" wrapText="1"/>
    </xf>
    <xf borderId="32" fillId="0" fontId="5" numFmtId="0" xfId="0" applyAlignment="1" applyBorder="1" applyFont="1">
      <alignment horizontal="center" shrinkToFit="0" vertical="center" wrapText="1"/>
    </xf>
    <xf borderId="32" fillId="0" fontId="5" numFmtId="9" xfId="0" applyAlignment="1" applyBorder="1" applyFont="1" applyNumberFormat="1">
      <alignment horizontal="center" shrinkToFit="0" vertical="center" wrapText="1"/>
    </xf>
    <xf borderId="32" fillId="0" fontId="5" numFmtId="9" xfId="0" applyAlignment="1" applyBorder="1" applyFont="1" applyNumberFormat="1">
      <alignment shrinkToFit="0" vertical="center" wrapText="1"/>
    </xf>
    <xf borderId="32" fillId="0" fontId="5" numFmtId="165" xfId="0" applyAlignment="1" applyBorder="1" applyFont="1" applyNumberFormat="1">
      <alignment horizontal="center" vertical="center"/>
    </xf>
    <xf borderId="32" fillId="0" fontId="5" numFmtId="0" xfId="0" applyAlignment="1" applyBorder="1" applyFont="1">
      <alignment horizontal="center" shrinkToFit="0" textRotation="90" vertical="center" wrapText="1"/>
    </xf>
    <xf borderId="32" fillId="0" fontId="5" numFmtId="9" xfId="0" applyAlignment="1" applyBorder="1" applyFont="1" applyNumberFormat="1">
      <alignment horizontal="center" vertical="center"/>
    </xf>
    <xf borderId="32" fillId="0" fontId="5" numFmtId="0" xfId="0" applyAlignment="1" applyBorder="1" applyFont="1">
      <alignment horizontal="center" textRotation="90" vertical="center"/>
    </xf>
    <xf borderId="32" fillId="2" fontId="5" numFmtId="0" xfId="0" applyAlignment="1" applyBorder="1" applyFont="1">
      <alignment horizontal="center" vertical="center"/>
    </xf>
    <xf borderId="32" fillId="2" fontId="5" numFmtId="0" xfId="0" applyAlignment="1" applyBorder="1" applyFont="1">
      <alignment horizontal="center" shrinkToFit="0" vertical="center" wrapText="1"/>
    </xf>
    <xf borderId="32" fillId="0" fontId="5" numFmtId="166" xfId="0" applyAlignment="1" applyBorder="1" applyFont="1" applyNumberFormat="1">
      <alignment vertical="center"/>
    </xf>
    <xf borderId="33" fillId="2" fontId="8" numFmtId="0" xfId="0" applyAlignment="1" applyBorder="1" applyFont="1">
      <alignment horizontal="left" shrinkToFit="0" vertical="center" wrapText="1"/>
    </xf>
    <xf borderId="34" fillId="2" fontId="5" numFmtId="0" xfId="0" applyAlignment="1" applyBorder="1" applyFont="1">
      <alignment horizontal="center" readingOrder="0" shrinkToFit="0" vertical="center" wrapText="1"/>
    </xf>
    <xf borderId="34" fillId="2" fontId="5" numFmtId="166" xfId="0" applyAlignment="1" applyBorder="1" applyFont="1" applyNumberFormat="1">
      <alignment readingOrder="0" vertical="center"/>
    </xf>
    <xf borderId="34" fillId="2" fontId="5" numFmtId="0" xfId="0" applyAlignment="1" applyBorder="1" applyFont="1">
      <alignment horizontal="center" readingOrder="0" vertical="center"/>
    </xf>
    <xf borderId="35" fillId="2" fontId="5" numFmtId="166" xfId="0" applyAlignment="1" applyBorder="1" applyFont="1" applyNumberFormat="1">
      <alignment readingOrder="0"/>
    </xf>
    <xf borderId="32" fillId="2" fontId="5" numFmtId="0" xfId="0" applyAlignment="1" applyBorder="1" applyFont="1">
      <alignment horizontal="center" readingOrder="0" vertical="center"/>
    </xf>
    <xf borderId="32" fillId="14" fontId="5" numFmtId="0" xfId="0" applyAlignment="1" applyBorder="1" applyFill="1" applyFont="1">
      <alignment horizontal="center" shrinkToFit="0" vertical="center" wrapText="1"/>
    </xf>
    <xf borderId="0" fillId="0" fontId="5" numFmtId="166" xfId="0" applyAlignment="1" applyFont="1" applyNumberFormat="1">
      <alignment horizontal="right" vertical="center"/>
    </xf>
    <xf borderId="33" fillId="14" fontId="9" numFmtId="0" xfId="0" applyAlignment="1" applyBorder="1" applyFont="1">
      <alignment horizontal="left" readingOrder="0" shrinkToFit="0" vertical="center" wrapText="1"/>
    </xf>
    <xf borderId="35" fillId="2" fontId="5" numFmtId="0" xfId="0" applyBorder="1" applyFont="1"/>
    <xf borderId="32" fillId="0" fontId="5" numFmtId="166" xfId="0" applyAlignment="1" applyBorder="1" applyFont="1" applyNumberFormat="1">
      <alignment horizontal="right" vertical="center"/>
    </xf>
    <xf borderId="33" fillId="14" fontId="10" numFmtId="0" xfId="0" applyAlignment="1" applyBorder="1" applyFont="1">
      <alignment horizontal="left" shrinkToFit="0" vertical="center" wrapText="1"/>
    </xf>
    <xf borderId="32" fillId="0" fontId="5" numFmtId="9" xfId="0" applyAlignment="1" applyBorder="1" applyFont="1" applyNumberFormat="1">
      <alignment horizontal="left" shrinkToFit="0" vertical="center" wrapText="1"/>
    </xf>
    <xf borderId="33" fillId="2" fontId="11" numFmtId="0" xfId="0" applyAlignment="1" applyBorder="1" applyFont="1">
      <alignment horizontal="left" shrinkToFit="0" vertical="center" wrapText="1"/>
    </xf>
    <xf borderId="32" fillId="2" fontId="5" numFmtId="0" xfId="0" applyAlignment="1" applyBorder="1" applyFont="1">
      <alignment horizontal="center" readingOrder="0" shrinkToFit="0" vertical="center" wrapText="1"/>
    </xf>
    <xf borderId="0" fillId="0" fontId="5" numFmtId="166" xfId="0" applyAlignment="1" applyFont="1" applyNumberFormat="1">
      <alignment horizontal="center" readingOrder="0" vertical="center"/>
    </xf>
    <xf borderId="32" fillId="14" fontId="12" numFmtId="0" xfId="0" applyAlignment="1" applyBorder="1" applyFont="1">
      <alignment horizontal="left" shrinkToFit="0" vertical="center" wrapText="1"/>
    </xf>
    <xf borderId="36" fillId="0" fontId="5" numFmtId="0" xfId="0" applyAlignment="1" applyBorder="1" applyFont="1">
      <alignment horizontal="center" shrinkToFit="0" vertical="center" wrapText="1"/>
    </xf>
    <xf borderId="36" fillId="2" fontId="5" numFmtId="0" xfId="0" applyAlignment="1" applyBorder="1" applyFont="1">
      <alignment horizontal="center" readingOrder="0" vertical="center"/>
    </xf>
    <xf borderId="32" fillId="14" fontId="5" numFmtId="164" xfId="0" applyAlignment="1" applyBorder="1" applyFont="1" applyNumberFormat="1">
      <alignment horizontal="center" vertical="center"/>
    </xf>
    <xf borderId="33" fillId="14" fontId="13" numFmtId="0" xfId="0" applyAlignment="1" applyBorder="1" applyFont="1">
      <alignment horizontal="left" shrinkToFit="0" vertical="center" wrapText="1"/>
    </xf>
    <xf borderId="33" fillId="0" fontId="5" numFmtId="0" xfId="0" applyAlignment="1" applyBorder="1" applyFont="1">
      <alignment horizontal="center" textRotation="90" vertical="center"/>
    </xf>
    <xf borderId="34" fillId="0" fontId="5" numFmtId="0" xfId="0" applyAlignment="1" applyBorder="1" applyFont="1">
      <alignment horizontal="center" shrinkToFit="0" vertical="center" wrapText="1"/>
    </xf>
    <xf borderId="34" fillId="2" fontId="5" numFmtId="0" xfId="0" applyAlignment="1" applyBorder="1" applyFont="1">
      <alignment horizontal="center" shrinkToFit="0" vertical="center" wrapText="1"/>
    </xf>
    <xf borderId="34" fillId="0" fontId="5" numFmtId="167" xfId="0" applyAlignment="1" applyBorder="1" applyFont="1" applyNumberFormat="1">
      <alignment horizontal="center" vertical="center"/>
    </xf>
    <xf borderId="34" fillId="14" fontId="14" numFmtId="0" xfId="0" applyAlignment="1" applyBorder="1" applyFont="1">
      <alignment horizontal="left" shrinkToFit="0" vertical="center" wrapText="1"/>
    </xf>
    <xf borderId="37" fillId="14" fontId="5" numFmtId="0" xfId="0" applyAlignment="1" applyBorder="1" applyFont="1">
      <alignment horizontal="center" shrinkToFit="0" vertical="center" wrapText="1"/>
    </xf>
    <xf borderId="37" fillId="14" fontId="5" numFmtId="164" xfId="0" applyAlignment="1" applyBorder="1" applyFont="1" applyNumberFormat="1">
      <alignment horizontal="center" vertical="center"/>
    </xf>
    <xf borderId="27" fillId="14" fontId="15" numFmtId="0" xfId="0" applyAlignment="1" applyBorder="1" applyFont="1">
      <alignment horizontal="left" shrinkToFit="0" vertical="center" wrapText="1"/>
    </xf>
    <xf borderId="34" fillId="14" fontId="5" numFmtId="0" xfId="0" applyAlignment="1" applyBorder="1" applyFont="1">
      <alignment horizontal="center" shrinkToFit="0" vertical="center" wrapText="1"/>
    </xf>
    <xf borderId="34" fillId="14" fontId="5" numFmtId="167" xfId="0" applyAlignment="1" applyBorder="1" applyFont="1" applyNumberFormat="1">
      <alignment horizontal="center" shrinkToFit="0" vertical="center" wrapText="1"/>
    </xf>
    <xf borderId="34" fillId="0" fontId="16" numFmtId="0" xfId="0" applyAlignment="1" applyBorder="1" applyFont="1">
      <alignment horizontal="left" shrinkToFit="0" vertical="center" wrapText="1"/>
    </xf>
    <xf borderId="34" fillId="14" fontId="17" numFmtId="164" xfId="0" applyAlignment="1" applyBorder="1" applyFont="1" applyNumberFormat="1">
      <alignment horizontal="left" shrinkToFit="0" vertical="center" wrapText="1"/>
    </xf>
    <xf borderId="38" fillId="14" fontId="5" numFmtId="0" xfId="0" applyAlignment="1" applyBorder="1" applyFont="1">
      <alignment horizontal="center" shrinkToFit="0" vertical="center" wrapText="1"/>
    </xf>
    <xf borderId="38" fillId="14" fontId="5" numFmtId="167" xfId="0" applyAlignment="1" applyBorder="1" applyFont="1" applyNumberFormat="1">
      <alignment horizontal="center" shrinkToFit="0" vertical="center" wrapText="1"/>
    </xf>
    <xf borderId="38" fillId="0" fontId="18" numFmtId="0" xfId="0" applyAlignment="1" applyBorder="1" applyFont="1">
      <alignment horizontal="left" shrinkToFit="0" vertical="center" wrapText="1"/>
    </xf>
    <xf borderId="38" fillId="2" fontId="5" numFmtId="0" xfId="0" applyAlignment="1" applyBorder="1" applyFont="1">
      <alignment horizontal="center" readingOrder="0" shrinkToFit="0" vertical="center" wrapText="1"/>
    </xf>
    <xf borderId="38" fillId="2" fontId="5" numFmtId="166" xfId="0" applyAlignment="1" applyBorder="1" applyFont="1" applyNumberFormat="1">
      <alignment readingOrder="0" vertical="center"/>
    </xf>
    <xf borderId="39" fillId="2" fontId="5" numFmtId="0" xfId="0" applyAlignment="1" applyBorder="1" applyFont="1">
      <alignment horizontal="center" vertical="center"/>
    </xf>
    <xf borderId="40" fillId="14" fontId="19" numFmtId="0" xfId="0" applyAlignment="1" applyBorder="1" applyFont="1">
      <alignment horizontal="center" readingOrder="0" shrinkToFit="0" vertical="center" wrapText="1"/>
    </xf>
    <xf borderId="40" fillId="0" fontId="5" numFmtId="166" xfId="0" applyAlignment="1" applyBorder="1" applyFont="1" applyNumberFormat="1">
      <alignment readingOrder="0" vertical="center"/>
    </xf>
    <xf borderId="40" fillId="0" fontId="20" numFmtId="0" xfId="0" applyAlignment="1" applyBorder="1" applyFont="1">
      <alignment horizontal="left" readingOrder="0" shrinkToFit="0" vertical="center" wrapText="1"/>
    </xf>
    <xf borderId="40" fillId="2" fontId="5" numFmtId="0" xfId="0" applyAlignment="1" applyBorder="1" applyFont="1">
      <alignment horizontal="center" readingOrder="0" shrinkToFit="0" vertical="center" wrapText="1"/>
    </xf>
    <xf borderId="40" fillId="2" fontId="5" numFmtId="166" xfId="0" applyAlignment="1" applyBorder="1" applyFont="1" applyNumberFormat="1">
      <alignment readingOrder="0" vertical="center"/>
    </xf>
    <xf borderId="41" fillId="2" fontId="5" numFmtId="0" xfId="0" applyAlignment="1" applyBorder="1" applyFont="1">
      <alignment horizontal="center" readingOrder="0" vertical="center"/>
    </xf>
    <xf borderId="32" fillId="0" fontId="7" numFmtId="0" xfId="0" applyAlignment="1" applyBorder="1" applyFont="1">
      <alignment horizontal="center" shrinkToFit="0" vertical="center" wrapText="1"/>
    </xf>
    <xf borderId="32" fillId="0" fontId="7" numFmtId="0" xfId="0" applyAlignment="1" applyBorder="1" applyFont="1">
      <alignment horizontal="center" vertical="center"/>
    </xf>
    <xf borderId="39" fillId="2" fontId="5" numFmtId="0" xfId="0" applyAlignment="1" applyBorder="1" applyFont="1">
      <alignment horizontal="center" readingOrder="0" vertical="center"/>
    </xf>
    <xf borderId="40" fillId="14" fontId="5" numFmtId="0" xfId="0" applyAlignment="1" applyBorder="1" applyFont="1">
      <alignment horizontal="center" shrinkToFit="0" vertical="center" wrapText="1"/>
    </xf>
    <xf borderId="40" fillId="0" fontId="5" numFmtId="167" xfId="0" applyAlignment="1" applyBorder="1" applyFont="1" applyNumberFormat="1">
      <alignment horizontal="center" vertical="center"/>
    </xf>
    <xf borderId="40" fillId="0" fontId="21" numFmtId="0" xfId="0" applyAlignment="1" applyBorder="1" applyFont="1">
      <alignment horizontal="left" shrinkToFit="0" vertical="center" wrapText="1"/>
    </xf>
    <xf borderId="0" fillId="0" fontId="5" numFmtId="0" xfId="0" applyFont="1"/>
    <xf borderId="42" fillId="0" fontId="5" numFmtId="0" xfId="0" applyAlignment="1" applyBorder="1" applyFont="1">
      <alignment horizontal="center" shrinkToFit="0" vertical="center" wrapText="1"/>
    </xf>
    <xf borderId="43" fillId="2" fontId="5" numFmtId="0" xfId="0" applyAlignment="1" applyBorder="1" applyFont="1">
      <alignment horizontal="center" readingOrder="0" vertical="center"/>
    </xf>
    <xf borderId="35" fillId="2" fontId="5" numFmtId="166" xfId="0" applyAlignment="1" applyBorder="1" applyFont="1" applyNumberFormat="1">
      <alignment readingOrder="0" vertical="center"/>
    </xf>
    <xf borderId="40" fillId="14" fontId="22" numFmtId="0" xfId="0" applyAlignment="1" applyBorder="1" applyFont="1">
      <alignment horizontal="left" readingOrder="0" vertical="center"/>
    </xf>
    <xf borderId="0" fillId="0" fontId="23" numFmtId="0" xfId="0" applyFont="1"/>
    <xf borderId="33" fillId="2" fontId="5" numFmtId="0" xfId="0" applyAlignment="1" applyBorder="1" applyFont="1">
      <alignment horizontal="center" readingOrder="0" vertical="center"/>
    </xf>
    <xf borderId="32" fillId="2" fontId="24" numFmtId="0" xfId="0" applyAlignment="1" applyBorder="1" applyFont="1">
      <alignment horizontal="center" readingOrder="0" shrinkToFit="0" vertical="center" wrapText="1"/>
    </xf>
    <xf borderId="33" fillId="2" fontId="5" numFmtId="0" xfId="0" applyAlignment="1" applyBorder="1" applyFont="1">
      <alignment horizontal="center" vertical="center"/>
    </xf>
    <xf borderId="40" fillId="2" fontId="5" numFmtId="0" xfId="0" applyAlignment="1" applyBorder="1" applyFont="1">
      <alignment horizontal="center" shrinkToFit="0" vertical="center" wrapText="1"/>
    </xf>
    <xf borderId="40" fillId="0" fontId="5" numFmtId="166" xfId="0" applyAlignment="1" applyBorder="1" applyFont="1" applyNumberFormat="1">
      <alignment vertical="center"/>
    </xf>
    <xf borderId="40" fillId="0" fontId="25" numFmtId="0" xfId="0" applyAlignment="1" applyBorder="1" applyFont="1">
      <alignment horizontal="left" shrinkToFit="0" vertical="center" wrapText="1"/>
    </xf>
    <xf borderId="0" fillId="0" fontId="26" numFmtId="0" xfId="0" applyFont="1"/>
    <xf borderId="0" fillId="0" fontId="7" numFmtId="0" xfId="0" applyAlignment="1" applyFont="1">
      <alignment horizontal="left" vertical="center"/>
    </xf>
    <xf borderId="0" fillId="0" fontId="5" numFmtId="0" xfId="0" applyAlignment="1" applyFont="1">
      <alignment horizontal="center" vertical="center"/>
    </xf>
    <xf borderId="0" fillId="0" fontId="5" numFmtId="0" xfId="0" applyAlignment="1" applyFont="1">
      <alignment horizontal="left" vertical="center"/>
    </xf>
    <xf borderId="0" fillId="0" fontId="5" numFmtId="0" xfId="0" applyAlignment="1" applyFont="1">
      <alignment horizontal="center"/>
    </xf>
    <xf borderId="0" fillId="0" fontId="5" numFmtId="0" xfId="0" applyAlignment="1" applyFont="1">
      <alignment vertical="center"/>
    </xf>
    <xf borderId="0" fillId="0" fontId="5" numFmtId="166" xfId="0" applyAlignment="1" applyFont="1" applyNumberFormat="1">
      <alignment readingOrder="0"/>
    </xf>
    <xf borderId="0" fillId="0" fontId="5" numFmtId="166" xfId="0" applyFont="1" applyNumberFormat="1"/>
    <xf borderId="44" fillId="15" fontId="27" numFmtId="0" xfId="0" applyAlignment="1" applyBorder="1" applyFill="1" applyFont="1">
      <alignment horizontal="center" shrinkToFit="0" vertical="center" wrapText="1"/>
    </xf>
    <xf borderId="0" fillId="0" fontId="26" numFmtId="0" xfId="0" applyAlignment="1" applyFont="1">
      <alignment vertical="center"/>
    </xf>
    <xf borderId="44" fillId="16" fontId="28" numFmtId="0" xfId="0" applyAlignment="1" applyBorder="1" applyFill="1" applyFont="1">
      <alignment horizontal="center" shrinkToFit="0" vertical="center" wrapText="1"/>
    </xf>
    <xf borderId="45" fillId="10" fontId="27" numFmtId="0" xfId="0" applyAlignment="1" applyBorder="1" applyFont="1">
      <alignment horizontal="center" shrinkToFit="0" vertical="center" wrapText="1"/>
    </xf>
    <xf borderId="0" fillId="0" fontId="29" numFmtId="0" xfId="0" applyAlignment="1" applyFont="1">
      <alignment shrinkToFit="0" vertical="center" wrapText="1"/>
    </xf>
    <xf borderId="8" fillId="12" fontId="30" numFmtId="0" xfId="0" applyAlignment="1" applyBorder="1" applyFont="1">
      <alignment horizontal="center" vertical="center"/>
    </xf>
    <xf borderId="0" fillId="0" fontId="30" numFmtId="0" xfId="0" applyAlignment="1" applyFont="1">
      <alignment horizontal="center" vertical="center"/>
    </xf>
    <xf borderId="46" fillId="13" fontId="7" numFmtId="0" xfId="0" applyAlignment="1" applyBorder="1" applyFont="1">
      <alignment horizontal="center" shrinkToFit="0" vertical="center" wrapText="1"/>
    </xf>
    <xf borderId="8" fillId="13" fontId="7" numFmtId="0" xfId="0" applyAlignment="1" applyBorder="1" applyFont="1">
      <alignment horizontal="center" shrinkToFit="0" vertical="center" wrapText="1"/>
    </xf>
    <xf borderId="8" fillId="12" fontId="30" numFmtId="0" xfId="0" applyAlignment="1" applyBorder="1" applyFont="1">
      <alignment horizontal="center" shrinkToFit="0" vertical="center" wrapText="1"/>
    </xf>
    <xf borderId="45" fillId="0" fontId="13" numFmtId="0" xfId="0" applyAlignment="1" applyBorder="1" applyFont="1">
      <alignment horizontal="left" shrinkToFit="0" vertical="center" wrapText="1"/>
    </xf>
    <xf borderId="0" fillId="0" fontId="13" numFmtId="0" xfId="0" applyAlignment="1" applyFont="1">
      <alignment horizontal="left" shrinkToFit="0" vertical="center" wrapText="1"/>
    </xf>
    <xf borderId="45" fillId="0" fontId="13" numFmtId="0" xfId="0" applyAlignment="1" applyBorder="1" applyFont="1">
      <alignment horizontal="left" vertical="center"/>
    </xf>
    <xf borderId="45" fillId="0" fontId="26" numFmtId="0" xfId="0" applyAlignment="1" applyBorder="1" applyFont="1">
      <alignment vertical="center"/>
    </xf>
    <xf borderId="8" fillId="2" fontId="31" numFmtId="0" xfId="0" applyBorder="1" applyFont="1"/>
    <xf borderId="6" fillId="17" fontId="32" numFmtId="0" xfId="0" applyAlignment="1" applyBorder="1" applyFill="1" applyFont="1">
      <alignment horizontal="center" shrinkToFit="0" vertical="center" wrapText="1"/>
    </xf>
    <xf borderId="47" fillId="0" fontId="2" numFmtId="0" xfId="0" applyBorder="1" applyFont="1"/>
    <xf borderId="48" fillId="2" fontId="5" numFmtId="0" xfId="0" applyBorder="1" applyFont="1"/>
    <xf borderId="49" fillId="2" fontId="5" numFmtId="0" xfId="0" applyBorder="1" applyFont="1"/>
    <xf borderId="50" fillId="2" fontId="5" numFmtId="0" xfId="0" applyBorder="1" applyFont="1"/>
    <xf borderId="9" fillId="0" fontId="5" numFmtId="0" xfId="0" applyAlignment="1" applyBorder="1" applyFont="1">
      <alignment horizontal="left" shrinkToFit="0" vertical="center" wrapText="1"/>
    </xf>
    <xf borderId="51" fillId="0" fontId="2" numFmtId="0" xfId="0" applyBorder="1" applyFont="1"/>
    <xf borderId="52" fillId="0" fontId="2" numFmtId="0" xfId="0" applyBorder="1" applyFont="1"/>
    <xf borderId="53" fillId="0" fontId="2" numFmtId="0" xfId="0" applyBorder="1" applyFont="1"/>
    <xf borderId="54" fillId="0" fontId="2" numFmtId="0" xfId="0" applyBorder="1" applyFont="1"/>
    <xf quotePrefix="1" borderId="55" fillId="2" fontId="33" numFmtId="0" xfId="0" applyAlignment="1" applyBorder="1" applyFont="1">
      <alignment horizontal="left" shrinkToFit="0" vertical="top" wrapText="1"/>
    </xf>
    <xf borderId="56" fillId="0" fontId="2" numFmtId="0" xfId="0" applyBorder="1" applyFont="1"/>
    <xf borderId="57" fillId="0" fontId="2" numFmtId="0" xfId="0" applyBorder="1" applyFont="1"/>
    <xf borderId="58" fillId="2" fontId="31" numFmtId="0" xfId="0" applyAlignment="1" applyBorder="1" applyFont="1">
      <alignment horizontal="left" shrinkToFit="0" vertical="center" wrapText="1"/>
    </xf>
    <xf borderId="59" fillId="0" fontId="2" numFmtId="0" xfId="0" applyBorder="1" applyFont="1"/>
    <xf borderId="60" fillId="0" fontId="2" numFmtId="0" xfId="0" applyBorder="1" applyFont="1"/>
    <xf borderId="61" fillId="2" fontId="34" numFmtId="0" xfId="0" applyAlignment="1" applyBorder="1" applyFont="1">
      <alignment horizontal="left" shrinkToFit="0" vertical="top" wrapText="1"/>
    </xf>
    <xf borderId="8" fillId="2" fontId="35" numFmtId="0" xfId="0" applyAlignment="1" applyBorder="1" applyFont="1">
      <alignment horizontal="left" shrinkToFit="0" vertical="top" wrapText="1"/>
    </xf>
    <xf borderId="62" fillId="2" fontId="35" numFmtId="0" xfId="0" applyAlignment="1" applyBorder="1" applyFont="1">
      <alignment horizontal="left" shrinkToFit="0" vertical="top" wrapText="1"/>
    </xf>
    <xf borderId="9" fillId="0" fontId="5" numFmtId="0" xfId="0" applyAlignment="1" applyBorder="1" applyFont="1">
      <alignment horizontal="left" shrinkToFit="0" vertical="top" wrapText="1"/>
    </xf>
    <xf borderId="61" fillId="2" fontId="5" numFmtId="0" xfId="0" applyBorder="1" applyFont="1"/>
    <xf borderId="8" fillId="2" fontId="7" numFmtId="0" xfId="0" applyAlignment="1" applyBorder="1" applyFont="1">
      <alignment horizontal="left" shrinkToFit="0" vertical="center" wrapText="1"/>
    </xf>
    <xf borderId="8" fillId="2" fontId="5" numFmtId="0" xfId="0" applyAlignment="1" applyBorder="1" applyFont="1">
      <alignment horizontal="left" shrinkToFit="0" vertical="center" wrapText="1"/>
    </xf>
    <xf borderId="62" fillId="2" fontId="5" numFmtId="0" xfId="0" applyBorder="1" applyFont="1"/>
    <xf borderId="63" fillId="17" fontId="30" numFmtId="0" xfId="0" applyAlignment="1" applyBorder="1" applyFont="1">
      <alignment horizontal="center" shrinkToFit="0" vertical="center" wrapText="1"/>
    </xf>
    <xf borderId="64" fillId="0" fontId="2" numFmtId="0" xfId="0" applyBorder="1" applyFont="1"/>
    <xf borderId="65" fillId="17" fontId="30" numFmtId="0" xfId="0" applyAlignment="1" applyBorder="1" applyFont="1">
      <alignment horizontal="center" vertical="center"/>
    </xf>
    <xf borderId="66" fillId="0" fontId="2" numFmtId="0" xfId="0" applyBorder="1" applyFont="1"/>
    <xf borderId="67" fillId="2" fontId="30" numFmtId="0" xfId="0" applyAlignment="1" applyBorder="1" applyFont="1">
      <alignment horizontal="left" readingOrder="1" shrinkToFit="0" vertical="top" wrapText="1"/>
    </xf>
    <xf borderId="68" fillId="0" fontId="2" numFmtId="0" xfId="0" applyBorder="1" applyFont="1"/>
    <xf borderId="69" fillId="2" fontId="13" numFmtId="0" xfId="0" applyAlignment="1" applyBorder="1" applyFont="1">
      <alignment horizontal="left" shrinkToFit="0" vertical="center" wrapText="1"/>
    </xf>
    <xf borderId="70" fillId="0" fontId="2" numFmtId="0" xfId="0" applyBorder="1" applyFont="1"/>
    <xf borderId="71" fillId="2" fontId="30" numFmtId="0" xfId="0" applyAlignment="1" applyBorder="1" applyFont="1">
      <alignment horizontal="left" shrinkToFit="0" vertical="center" wrapText="1"/>
    </xf>
    <xf borderId="72" fillId="0" fontId="2" numFmtId="0" xfId="0" applyBorder="1" applyFont="1"/>
    <xf borderId="73" fillId="2" fontId="13" numFmtId="0" xfId="0" applyAlignment="1" applyBorder="1" applyFont="1">
      <alignment horizontal="left" shrinkToFit="0" vertical="center" wrapText="1"/>
    </xf>
    <xf borderId="74" fillId="0" fontId="2" numFmtId="0" xfId="0" applyBorder="1" applyFont="1"/>
    <xf borderId="75" fillId="2" fontId="30" numFmtId="0" xfId="0" applyAlignment="1" applyBorder="1" applyFont="1">
      <alignment horizontal="left" shrinkToFit="0" vertical="center" wrapText="1"/>
    </xf>
    <xf borderId="76" fillId="0" fontId="2" numFmtId="0" xfId="0" applyBorder="1" applyFont="1"/>
    <xf borderId="77" fillId="2" fontId="13" numFmtId="0" xfId="0" applyAlignment="1" applyBorder="1" applyFont="1">
      <alignment horizontal="left" shrinkToFit="0" vertical="center" wrapText="1"/>
    </xf>
    <xf borderId="78" fillId="0" fontId="2" numFmtId="0" xfId="0" applyBorder="1" applyFont="1"/>
    <xf borderId="8" fillId="2" fontId="30" numFmtId="0" xfId="0" applyAlignment="1" applyBorder="1" applyFont="1">
      <alignment horizontal="left" shrinkToFit="0" vertical="center" wrapText="1"/>
    </xf>
    <xf borderId="8" fillId="2" fontId="13" numFmtId="0" xfId="0" applyAlignment="1" applyBorder="1" applyFont="1">
      <alignment horizontal="left" shrinkToFit="0" vertical="top" wrapText="1"/>
    </xf>
    <xf borderId="79" fillId="2" fontId="5" numFmtId="0" xfId="0" applyAlignment="1" applyBorder="1" applyFont="1">
      <alignment horizontal="left" shrinkToFit="0" vertical="top" wrapText="1"/>
    </xf>
    <xf borderId="80" fillId="0" fontId="2" numFmtId="0" xfId="0" applyBorder="1" applyFont="1"/>
    <xf borderId="81" fillId="0" fontId="2" numFmtId="0" xfId="0" applyBorder="1" applyFont="1"/>
    <xf borderId="82" fillId="2" fontId="5" numFmtId="0" xfId="0" applyBorder="1" applyFont="1"/>
    <xf borderId="83" fillId="2" fontId="5" numFmtId="0" xfId="0" applyBorder="1" applyFont="1"/>
    <xf borderId="84" fillId="2" fontId="5" numFmtId="0" xfId="0" applyBorder="1" applyFont="1"/>
    <xf borderId="8" fillId="2" fontId="26" numFmtId="0" xfId="0" applyBorder="1" applyFont="1"/>
    <xf borderId="0" fillId="0" fontId="36" numFmtId="0" xfId="0" applyAlignment="1" applyFont="1">
      <alignment horizontal="center" shrinkToFit="0" vertical="center" wrapText="1"/>
    </xf>
    <xf borderId="85" fillId="18" fontId="37" numFmtId="0" xfId="0" applyAlignment="1" applyBorder="1" applyFill="1" applyFont="1">
      <alignment horizontal="center" readingOrder="1" shrinkToFit="0" vertical="center" wrapText="1"/>
    </xf>
    <xf borderId="86" fillId="0" fontId="2" numFmtId="0" xfId="0" applyBorder="1" applyFont="1"/>
    <xf borderId="87" fillId="0" fontId="2" numFmtId="0" xfId="0" applyBorder="1" applyFont="1"/>
    <xf borderId="85" fillId="18" fontId="37" numFmtId="0" xfId="0" applyAlignment="1" applyBorder="1" applyFont="1">
      <alignment horizontal="center" readingOrder="1" shrinkToFit="0" textRotation="90" vertical="center" wrapText="1"/>
    </xf>
    <xf borderId="88" fillId="0" fontId="2" numFmtId="0" xfId="0" applyBorder="1" applyFont="1"/>
    <xf borderId="1" fillId="0" fontId="38" numFmtId="0" xfId="0" applyAlignment="1" applyBorder="1" applyFont="1">
      <alignment horizontal="center" shrinkToFit="0" vertical="center" wrapText="1"/>
    </xf>
    <xf borderId="89" fillId="0" fontId="2" numFmtId="0" xfId="0" applyBorder="1" applyFont="1"/>
    <xf borderId="1" fillId="19" fontId="39" numFmtId="0" xfId="0" applyAlignment="1" applyBorder="1" applyFill="1" applyFont="1">
      <alignment horizontal="center" readingOrder="1" shrinkToFit="0" vertical="center" wrapText="1"/>
    </xf>
    <xf borderId="90" fillId="19" fontId="39" numFmtId="0" xfId="0" applyAlignment="1" applyBorder="1" applyFont="1">
      <alignment horizontal="center" readingOrder="1" shrinkToFit="0" vertical="center" wrapText="1"/>
    </xf>
    <xf borderId="1" fillId="20" fontId="39" numFmtId="0" xfId="0" applyAlignment="1" applyBorder="1" applyFill="1" applyFont="1">
      <alignment horizontal="center" readingOrder="1" shrinkToFit="0" wrapText="1"/>
    </xf>
    <xf borderId="90" fillId="20" fontId="39" numFmtId="0" xfId="0" applyAlignment="1" applyBorder="1" applyFont="1">
      <alignment horizontal="center" readingOrder="1" shrinkToFit="0" wrapText="1"/>
    </xf>
    <xf borderId="91" fillId="20" fontId="40" numFmtId="0" xfId="0" applyAlignment="1" applyBorder="1" applyFont="1">
      <alignment horizontal="center" readingOrder="1" shrinkToFit="0" vertical="center" wrapText="1"/>
    </xf>
    <xf borderId="92" fillId="0" fontId="2" numFmtId="0" xfId="0" applyBorder="1" applyFont="1"/>
    <xf borderId="93" fillId="0" fontId="2" numFmtId="0" xfId="0" applyBorder="1" applyFont="1"/>
    <xf borderId="94" fillId="0" fontId="2" numFmtId="0" xfId="0" applyBorder="1" applyFont="1"/>
    <xf borderId="95" fillId="0" fontId="2" numFmtId="0" xfId="0" applyBorder="1" applyFont="1"/>
    <xf borderId="96" fillId="19" fontId="39" numFmtId="0" xfId="0" applyAlignment="1" applyBorder="1" applyFont="1">
      <alignment horizontal="center" readingOrder="1" shrinkToFit="0" vertical="center" wrapText="1"/>
    </xf>
    <xf borderId="85" fillId="19" fontId="39" numFmtId="0" xfId="0" applyAlignment="1" applyBorder="1" applyFont="1">
      <alignment horizontal="center" readingOrder="1" shrinkToFit="0" vertical="center" wrapText="1"/>
    </xf>
    <xf borderId="96" fillId="20" fontId="39" numFmtId="0" xfId="0" applyAlignment="1" applyBorder="1" applyFont="1">
      <alignment horizontal="center" readingOrder="1" shrinkToFit="0" wrapText="1"/>
    </xf>
    <xf borderId="85" fillId="20" fontId="39" numFmtId="0" xfId="0" applyAlignment="1" applyBorder="1" applyFont="1">
      <alignment horizontal="center" readingOrder="1" shrinkToFit="0" wrapText="1"/>
    </xf>
    <xf borderId="97" fillId="0" fontId="2" numFmtId="0" xfId="0" applyBorder="1" applyFont="1"/>
    <xf borderId="98" fillId="0" fontId="2" numFmtId="0" xfId="0" applyBorder="1" applyFont="1"/>
    <xf borderId="99" fillId="0" fontId="2" numFmtId="0" xfId="0" applyBorder="1" applyFont="1"/>
    <xf borderId="100" fillId="0" fontId="2" numFmtId="0" xfId="0" applyBorder="1" applyFont="1"/>
    <xf borderId="101" fillId="0" fontId="2" numFmtId="0" xfId="0" applyBorder="1" applyFont="1"/>
    <xf borderId="1" fillId="15" fontId="39" numFmtId="0" xfId="0" applyAlignment="1" applyBorder="1" applyFont="1">
      <alignment horizontal="center" readingOrder="1" shrinkToFit="0" wrapText="1"/>
    </xf>
    <xf borderId="90" fillId="15" fontId="39" numFmtId="0" xfId="0" applyAlignment="1" applyBorder="1" applyFont="1">
      <alignment horizontal="center" readingOrder="1" shrinkToFit="0" wrapText="1"/>
    </xf>
    <xf borderId="91" fillId="19" fontId="40" numFmtId="0" xfId="0" applyAlignment="1" applyBorder="1" applyFont="1">
      <alignment horizontal="center" readingOrder="1" shrinkToFit="0" vertical="center" wrapText="1"/>
    </xf>
    <xf borderId="96" fillId="15" fontId="39" numFmtId="0" xfId="0" applyAlignment="1" applyBorder="1" applyFont="1">
      <alignment horizontal="center" readingOrder="1" shrinkToFit="0" wrapText="1"/>
    </xf>
    <xf borderId="85" fillId="15" fontId="39" numFmtId="0" xfId="0" applyAlignment="1" applyBorder="1" applyFont="1">
      <alignment horizontal="center" readingOrder="1" shrinkToFit="0" wrapText="1"/>
    </xf>
    <xf borderId="91" fillId="15" fontId="40" numFmtId="0" xfId="0" applyAlignment="1" applyBorder="1" applyFont="1">
      <alignment horizontal="center" readingOrder="1" shrinkToFit="0" vertical="center" wrapText="1"/>
    </xf>
    <xf borderId="1" fillId="21" fontId="39" numFmtId="0" xfId="0" applyAlignment="1" applyBorder="1" applyFill="1" applyFont="1">
      <alignment horizontal="center" readingOrder="1" shrinkToFit="0" wrapText="1"/>
    </xf>
    <xf borderId="90" fillId="21" fontId="39" numFmtId="0" xfId="0" applyAlignment="1" applyBorder="1" applyFont="1">
      <alignment horizontal="center" readingOrder="1" shrinkToFit="0" wrapText="1"/>
    </xf>
    <xf borderId="91" fillId="21" fontId="40" numFmtId="0" xfId="0" applyAlignment="1" applyBorder="1" applyFont="1">
      <alignment horizontal="center" readingOrder="1" shrinkToFit="0" vertical="center" wrapText="1"/>
    </xf>
    <xf borderId="96" fillId="21" fontId="39" numFmtId="0" xfId="0" applyAlignment="1" applyBorder="1" applyFont="1">
      <alignment horizontal="center" readingOrder="1" shrinkToFit="0" wrapText="1"/>
    </xf>
    <xf borderId="85" fillId="21" fontId="39" numFmtId="0" xfId="0" applyAlignment="1" applyBorder="1" applyFont="1">
      <alignment horizontal="center" readingOrder="1" shrinkToFit="0" wrapText="1"/>
    </xf>
    <xf borderId="8" fillId="2" fontId="41" numFmtId="0" xfId="0" applyAlignment="1" applyBorder="1" applyFont="1">
      <alignment vertical="center"/>
    </xf>
    <xf borderId="44" fillId="22" fontId="42" numFmtId="0" xfId="0" applyAlignment="1" applyBorder="1" applyFill="1" applyFont="1">
      <alignment horizontal="center" shrinkToFit="0" vertical="center" wrapText="1"/>
    </xf>
    <xf borderId="5" fillId="0" fontId="43" numFmtId="0" xfId="0" applyAlignment="1" applyBorder="1" applyFont="1">
      <alignment horizontal="left" shrinkToFit="0" vertical="center" wrapText="1"/>
    </xf>
    <xf borderId="0" fillId="0" fontId="31" numFmtId="0" xfId="0" applyFont="1"/>
    <xf borderId="7" fillId="0" fontId="35" numFmtId="0" xfId="0" applyAlignment="1" applyBorder="1" applyFont="1">
      <alignment horizontal="center"/>
    </xf>
    <xf borderId="45" fillId="22" fontId="42" numFmtId="0" xfId="0" applyAlignment="1" applyBorder="1" applyFont="1">
      <alignment horizontal="center" shrinkToFit="0" vertical="center" wrapText="1"/>
    </xf>
    <xf borderId="45" fillId="0" fontId="43" numFmtId="0" xfId="0" applyAlignment="1" applyBorder="1" applyFont="1">
      <alignment horizontal="left" shrinkToFit="0" vertical="center" wrapText="1"/>
    </xf>
    <xf borderId="0" fillId="0" fontId="44" numFmtId="0" xfId="0" applyAlignment="1" applyFont="1">
      <alignment horizontal="center" vertical="center"/>
    </xf>
    <xf borderId="0" fillId="0" fontId="1" numFmtId="0" xfId="0" applyAlignment="1" applyFont="1">
      <alignment horizontal="center" shrinkToFit="0" vertical="center" wrapText="1"/>
    </xf>
    <xf borderId="8" fillId="23" fontId="45" numFmtId="0" xfId="0" applyAlignment="1" applyBorder="1" applyFill="1" applyFont="1">
      <alignment horizontal="center" readingOrder="1" shrinkToFit="0" vertical="center" wrapText="1"/>
    </xf>
    <xf borderId="102" fillId="21" fontId="46" numFmtId="0" xfId="0" applyAlignment="1" applyBorder="1" applyFont="1">
      <alignment horizontal="center" readingOrder="1" shrinkToFit="0" vertical="center" wrapText="1"/>
    </xf>
    <xf borderId="103" fillId="0" fontId="46" numFmtId="0" xfId="0" applyAlignment="1" applyBorder="1" applyFont="1">
      <alignment horizontal="left" readingOrder="1" shrinkToFit="0" vertical="center" wrapText="1"/>
    </xf>
    <xf borderId="103" fillId="0" fontId="46" numFmtId="9" xfId="0" applyAlignment="1" applyBorder="1" applyFont="1" applyNumberFormat="1">
      <alignment horizontal="center" readingOrder="1" shrinkToFit="0" vertical="center" wrapText="1"/>
    </xf>
    <xf borderId="104" fillId="24" fontId="46" numFmtId="0" xfId="0" applyAlignment="1" applyBorder="1" applyFill="1" applyFont="1">
      <alignment horizontal="center" readingOrder="1" shrinkToFit="0" vertical="center" wrapText="1"/>
    </xf>
    <xf borderId="104" fillId="0" fontId="46" numFmtId="0" xfId="0" applyAlignment="1" applyBorder="1" applyFont="1">
      <alignment horizontal="left" readingOrder="1" shrinkToFit="0" vertical="center" wrapText="1"/>
    </xf>
    <xf borderId="104" fillId="0" fontId="46" numFmtId="9" xfId="0" applyAlignment="1" applyBorder="1" applyFont="1" applyNumberFormat="1">
      <alignment horizontal="center" readingOrder="1" shrinkToFit="0" vertical="center" wrapText="1"/>
    </xf>
    <xf borderId="104" fillId="25" fontId="46" numFmtId="0" xfId="0" applyAlignment="1" applyBorder="1" applyFill="1" applyFont="1">
      <alignment horizontal="center" readingOrder="1" shrinkToFit="0" vertical="center" wrapText="1"/>
    </xf>
    <xf borderId="104" fillId="26" fontId="46" numFmtId="0" xfId="0" applyAlignment="1" applyBorder="1" applyFill="1" applyFont="1">
      <alignment horizontal="center" readingOrder="1" shrinkToFit="0" vertical="center" wrapText="1"/>
    </xf>
    <xf borderId="104" fillId="27" fontId="47" numFmtId="0" xfId="0" applyAlignment="1" applyBorder="1" applyFill="1" applyFont="1">
      <alignment horizontal="center" readingOrder="1" shrinkToFit="0" vertical="center" wrapText="1"/>
    </xf>
    <xf borderId="8" fillId="2" fontId="48" numFmtId="0" xfId="0" applyAlignment="1" applyBorder="1" applyFont="1">
      <alignment horizontal="left" vertical="center"/>
    </xf>
    <xf borderId="0" fillId="0" fontId="49" numFmtId="0" xfId="0" applyAlignment="1" applyFont="1">
      <alignment horizontal="center" vertical="center"/>
    </xf>
    <xf borderId="8" fillId="2" fontId="50" numFmtId="0" xfId="0" applyAlignment="1" applyBorder="1" applyFont="1">
      <alignment horizontal="center" shrinkToFit="0" vertical="center" wrapText="1"/>
    </xf>
    <xf borderId="8" fillId="23" fontId="51" numFmtId="0" xfId="0" applyAlignment="1" applyBorder="1" applyFont="1">
      <alignment horizontal="center" readingOrder="1" shrinkToFit="0" vertical="center" wrapText="1"/>
    </xf>
    <xf borderId="8" fillId="2" fontId="52" numFmtId="0" xfId="0" applyBorder="1" applyFont="1"/>
    <xf borderId="102" fillId="21" fontId="53" numFmtId="0" xfId="0" applyAlignment="1" applyBorder="1" applyFont="1">
      <alignment horizontal="center" readingOrder="1" shrinkToFit="0" vertical="center" wrapText="1"/>
    </xf>
    <xf borderId="103" fillId="0" fontId="53" numFmtId="0" xfId="0" applyAlignment="1" applyBorder="1" applyFont="1">
      <alignment horizontal="center" readingOrder="1" shrinkToFit="0" vertical="center" wrapText="1"/>
    </xf>
    <xf borderId="103" fillId="0" fontId="53" numFmtId="0" xfId="0" applyAlignment="1" applyBorder="1" applyFont="1">
      <alignment horizontal="left" readingOrder="1" shrinkToFit="0" vertical="center" wrapText="1"/>
    </xf>
    <xf borderId="104" fillId="24" fontId="53" numFmtId="0" xfId="0" applyAlignment="1" applyBorder="1" applyFont="1">
      <alignment horizontal="center" readingOrder="1" shrinkToFit="0" vertical="center" wrapText="1"/>
    </xf>
    <xf borderId="104" fillId="0" fontId="53" numFmtId="0" xfId="0" applyAlignment="1" applyBorder="1" applyFont="1">
      <alignment horizontal="center" readingOrder="1" shrinkToFit="0" vertical="center" wrapText="1"/>
    </xf>
    <xf borderId="104" fillId="0" fontId="53" numFmtId="0" xfId="0" applyAlignment="1" applyBorder="1" applyFont="1">
      <alignment horizontal="left" readingOrder="1" shrinkToFit="0" vertical="center" wrapText="1"/>
    </xf>
    <xf borderId="104" fillId="25" fontId="53" numFmtId="0" xfId="0" applyAlignment="1" applyBorder="1" applyFont="1">
      <alignment horizontal="center" readingOrder="1" shrinkToFit="0" vertical="center" wrapText="1"/>
    </xf>
    <xf borderId="104" fillId="26" fontId="53" numFmtId="0" xfId="0" applyAlignment="1" applyBorder="1" applyFont="1">
      <alignment horizontal="center" readingOrder="1" shrinkToFit="0" vertical="center" wrapText="1"/>
    </xf>
    <xf borderId="104" fillId="27" fontId="54" numFmtId="0" xfId="0" applyAlignment="1" applyBorder="1" applyFont="1">
      <alignment horizontal="center" readingOrder="1" shrinkToFit="0" vertical="center" wrapText="1"/>
    </xf>
    <xf borderId="8" fillId="2" fontId="55" numFmtId="0" xfId="0" applyAlignment="1" applyBorder="1" applyFont="1">
      <alignment horizontal="left" readingOrder="1" shrinkToFit="0" vertical="center" wrapText="1"/>
    </xf>
    <xf borderId="8" fillId="2" fontId="48" numFmtId="0" xfId="0" applyAlignment="1" applyBorder="1" applyFont="1">
      <alignment vertical="center"/>
    </xf>
    <xf borderId="0" fillId="0" fontId="52" numFmtId="0" xfId="0" applyFont="1"/>
    <xf borderId="0" fillId="0" fontId="55" numFmtId="0" xfId="0" applyAlignment="1" applyFont="1">
      <alignment horizontal="left" readingOrder="1" shrinkToFit="0" vertical="center" wrapText="1"/>
    </xf>
    <xf borderId="0" fillId="0" fontId="56" numFmtId="0" xfId="0" applyAlignment="1" applyFont="1">
      <alignment vertical="center"/>
    </xf>
    <xf borderId="0" fillId="0" fontId="57" numFmtId="0" xfId="0" applyFont="1"/>
    <xf borderId="0" fillId="0" fontId="58" numFmtId="0" xfId="0" applyFont="1"/>
    <xf borderId="0" fillId="0" fontId="59" numFmtId="0" xfId="0" applyFont="1"/>
    <xf borderId="0" fillId="0" fontId="60" numFmtId="0" xfId="0" applyAlignment="1" applyFont="1">
      <alignment horizontal="center" shrinkToFit="0" vertical="center" wrapText="1"/>
    </xf>
    <xf borderId="1" fillId="0" fontId="61" numFmtId="0" xfId="0" applyAlignment="1" applyBorder="1" applyFont="1">
      <alignment horizontal="center" shrinkToFit="0" vertical="center" wrapText="1"/>
    </xf>
    <xf borderId="105" fillId="19" fontId="62" numFmtId="0" xfId="0" applyAlignment="1" applyBorder="1" applyFont="1">
      <alignment horizontal="center" readingOrder="1" shrinkToFit="0" vertical="center" wrapText="1"/>
    </xf>
    <xf borderId="106" fillId="19" fontId="62" numFmtId="0" xfId="0" applyAlignment="1" applyBorder="1" applyFont="1">
      <alignment horizontal="center" readingOrder="1" shrinkToFit="0" vertical="center" wrapText="1"/>
    </xf>
    <xf borderId="107" fillId="19" fontId="62" numFmtId="0" xfId="0" applyAlignment="1" applyBorder="1" applyFont="1">
      <alignment horizontal="center" readingOrder="1" shrinkToFit="0" vertical="center" wrapText="1"/>
    </xf>
    <xf borderId="105" fillId="20" fontId="62" numFmtId="0" xfId="0" applyAlignment="1" applyBorder="1" applyFont="1">
      <alignment horizontal="center" readingOrder="1" shrinkToFit="0" wrapText="1"/>
    </xf>
    <xf borderId="106" fillId="20" fontId="62" numFmtId="0" xfId="0" applyAlignment="1" applyBorder="1" applyFont="1">
      <alignment horizontal="center" readingOrder="1" shrinkToFit="0" wrapText="1"/>
    </xf>
    <xf borderId="107" fillId="20" fontId="62" numFmtId="0" xfId="0" applyAlignment="1" applyBorder="1" applyFont="1">
      <alignment horizontal="center" readingOrder="1" shrinkToFit="0" wrapText="1"/>
    </xf>
    <xf borderId="91" fillId="20" fontId="63" numFmtId="0" xfId="0" applyAlignment="1" applyBorder="1" applyFont="1">
      <alignment horizontal="center" readingOrder="1" shrinkToFit="0" vertical="center" wrapText="1"/>
    </xf>
    <xf borderId="61" fillId="19" fontId="62" numFmtId="0" xfId="0" applyAlignment="1" applyBorder="1" applyFont="1">
      <alignment horizontal="center" readingOrder="1" shrinkToFit="0" vertical="center" wrapText="1"/>
    </xf>
    <xf borderId="8" fillId="19" fontId="62" numFmtId="0" xfId="0" applyAlignment="1" applyBorder="1" applyFont="1">
      <alignment horizontal="center" readingOrder="1" shrinkToFit="0" vertical="center" wrapText="1"/>
    </xf>
    <xf borderId="62" fillId="19" fontId="62" numFmtId="0" xfId="0" applyAlignment="1" applyBorder="1" applyFont="1">
      <alignment horizontal="center" readingOrder="1" shrinkToFit="0" vertical="center" wrapText="1"/>
    </xf>
    <xf borderId="61" fillId="20" fontId="62" numFmtId="0" xfId="0" applyAlignment="1" applyBorder="1" applyFont="1">
      <alignment horizontal="center" readingOrder="1" shrinkToFit="0" wrapText="1"/>
    </xf>
    <xf borderId="8" fillId="20" fontId="62" numFmtId="0" xfId="0" applyAlignment="1" applyBorder="1" applyFont="1">
      <alignment horizontal="center" readingOrder="1" shrinkToFit="0" wrapText="1"/>
    </xf>
    <xf borderId="62" fillId="20" fontId="62" numFmtId="0" xfId="0" applyAlignment="1" applyBorder="1" applyFont="1">
      <alignment horizontal="center" readingOrder="1" shrinkToFit="0" wrapText="1"/>
    </xf>
    <xf borderId="82" fillId="19" fontId="62" numFmtId="0" xfId="0" applyAlignment="1" applyBorder="1" applyFont="1">
      <alignment horizontal="center" readingOrder="1" shrinkToFit="0" vertical="center" wrapText="1"/>
    </xf>
    <xf borderId="83" fillId="19" fontId="62" numFmtId="0" xfId="0" applyAlignment="1" applyBorder="1" applyFont="1">
      <alignment horizontal="center" readingOrder="1" shrinkToFit="0" vertical="center" wrapText="1"/>
    </xf>
    <xf borderId="84" fillId="19" fontId="62" numFmtId="0" xfId="0" applyAlignment="1" applyBorder="1" applyFont="1">
      <alignment horizontal="center" readingOrder="1" shrinkToFit="0" vertical="center" wrapText="1"/>
    </xf>
    <xf borderId="82" fillId="20" fontId="62" numFmtId="0" xfId="0" applyAlignment="1" applyBorder="1" applyFont="1">
      <alignment horizontal="center" readingOrder="1" shrinkToFit="0" wrapText="1"/>
    </xf>
    <xf borderId="83" fillId="20" fontId="62" numFmtId="0" xfId="0" applyAlignment="1" applyBorder="1" applyFont="1">
      <alignment horizontal="center" readingOrder="1" shrinkToFit="0" wrapText="1"/>
    </xf>
    <xf borderId="84" fillId="20" fontId="62" numFmtId="0" xfId="0" applyAlignment="1" applyBorder="1" applyFont="1">
      <alignment horizontal="center" readingOrder="1" shrinkToFit="0" wrapText="1"/>
    </xf>
    <xf borderId="105" fillId="15" fontId="62" numFmtId="0" xfId="0" applyAlignment="1" applyBorder="1" applyFont="1">
      <alignment horizontal="center" readingOrder="1" shrinkToFit="0" wrapText="1"/>
    </xf>
    <xf borderId="106" fillId="15" fontId="62" numFmtId="0" xfId="0" applyAlignment="1" applyBorder="1" applyFont="1">
      <alignment horizontal="center" readingOrder="1" shrinkToFit="0" wrapText="1"/>
    </xf>
    <xf borderId="107" fillId="15" fontId="62" numFmtId="0" xfId="0" applyAlignment="1" applyBorder="1" applyFont="1">
      <alignment horizontal="center" readingOrder="1" shrinkToFit="0" wrapText="1"/>
    </xf>
    <xf borderId="91" fillId="19" fontId="63" numFmtId="0" xfId="0" applyAlignment="1" applyBorder="1" applyFont="1">
      <alignment horizontal="center" readingOrder="1" shrinkToFit="0" vertical="center" wrapText="1"/>
    </xf>
    <xf borderId="61" fillId="15" fontId="62" numFmtId="0" xfId="0" applyAlignment="1" applyBorder="1" applyFont="1">
      <alignment horizontal="center" readingOrder="1" shrinkToFit="0" wrapText="1"/>
    </xf>
    <xf borderId="8" fillId="15" fontId="62" numFmtId="0" xfId="0" applyAlignment="1" applyBorder="1" applyFont="1">
      <alignment horizontal="center" readingOrder="1" shrinkToFit="0" wrapText="1"/>
    </xf>
    <xf borderId="62" fillId="15" fontId="62" numFmtId="0" xfId="0" applyAlignment="1" applyBorder="1" applyFont="1">
      <alignment horizontal="center" readingOrder="1" shrinkToFit="0" wrapText="1"/>
    </xf>
    <xf borderId="82" fillId="15" fontId="62" numFmtId="0" xfId="0" applyAlignment="1" applyBorder="1" applyFont="1">
      <alignment horizontal="center" readingOrder="1" shrinkToFit="0" wrapText="1"/>
    </xf>
    <xf borderId="83" fillId="15" fontId="62" numFmtId="0" xfId="0" applyAlignment="1" applyBorder="1" applyFont="1">
      <alignment horizontal="center" readingOrder="1" shrinkToFit="0" wrapText="1"/>
    </xf>
    <xf borderId="84" fillId="15" fontId="62" numFmtId="0" xfId="0" applyAlignment="1" applyBorder="1" applyFont="1">
      <alignment horizontal="center" readingOrder="1" shrinkToFit="0" wrapText="1"/>
    </xf>
    <xf borderId="91" fillId="15" fontId="63" numFmtId="0" xfId="0" applyAlignment="1" applyBorder="1" applyFont="1">
      <alignment horizontal="center" readingOrder="1" shrinkToFit="0" vertical="center" wrapText="1"/>
    </xf>
    <xf borderId="105" fillId="21" fontId="62" numFmtId="0" xfId="0" applyAlignment="1" applyBorder="1" applyFont="1">
      <alignment horizontal="center" readingOrder="1" shrinkToFit="0" wrapText="1"/>
    </xf>
    <xf borderId="106" fillId="21" fontId="62" numFmtId="0" xfId="0" applyAlignment="1" applyBorder="1" applyFont="1">
      <alignment horizontal="center" readingOrder="1" shrinkToFit="0" wrapText="1"/>
    </xf>
    <xf borderId="107" fillId="21" fontId="62" numFmtId="0" xfId="0" applyAlignment="1" applyBorder="1" applyFont="1">
      <alignment horizontal="center" readingOrder="1" shrinkToFit="0" wrapText="1"/>
    </xf>
    <xf borderId="91" fillId="21" fontId="63" numFmtId="0" xfId="0" applyAlignment="1" applyBorder="1" applyFont="1">
      <alignment horizontal="center" readingOrder="1" shrinkToFit="0" vertical="center" wrapText="1"/>
    </xf>
    <xf borderId="61" fillId="21" fontId="62" numFmtId="0" xfId="0" applyAlignment="1" applyBorder="1" applyFont="1">
      <alignment horizontal="center" readingOrder="1" shrinkToFit="0" wrapText="1"/>
    </xf>
    <xf borderId="8" fillId="21" fontId="62" numFmtId="0" xfId="0" applyAlignment="1" applyBorder="1" applyFont="1">
      <alignment horizontal="center" readingOrder="1" shrinkToFit="0" wrapText="1"/>
    </xf>
    <xf borderId="62" fillId="21" fontId="62" numFmtId="0" xfId="0" applyAlignment="1" applyBorder="1" applyFont="1">
      <alignment horizontal="center" readingOrder="1" shrinkToFit="0" wrapText="1"/>
    </xf>
    <xf borderId="82" fillId="21" fontId="62" numFmtId="0" xfId="0" applyAlignment="1" applyBorder="1" applyFont="1">
      <alignment horizontal="center" readingOrder="1" shrinkToFit="0" wrapText="1"/>
    </xf>
    <xf borderId="83" fillId="21" fontId="62" numFmtId="0" xfId="0" applyAlignment="1" applyBorder="1" applyFont="1">
      <alignment horizontal="center" readingOrder="1" shrinkToFit="0" wrapText="1"/>
    </xf>
    <xf borderId="84" fillId="21" fontId="62" numFmtId="0" xfId="0" applyAlignment="1" applyBorder="1" applyFont="1">
      <alignment horizontal="center" readingOrder="1" shrinkToFit="0" wrapText="1"/>
    </xf>
    <xf borderId="106" fillId="15" fontId="64" numFmtId="0" xfId="0" applyAlignment="1" applyBorder="1" applyFont="1">
      <alignment horizontal="center" readingOrder="1" shrinkToFit="0" wrapText="1"/>
    </xf>
    <xf borderId="3" fillId="11" fontId="65" numFmtId="0" xfId="0" applyAlignment="1" applyBorder="1" applyFont="1">
      <alignment horizontal="center" readingOrder="1" shrinkToFit="0" vertical="center" wrapText="1"/>
    </xf>
    <xf borderId="8" fillId="2" fontId="66" numFmtId="0" xfId="0" applyBorder="1" applyFont="1"/>
    <xf borderId="3" fillId="11" fontId="67" numFmtId="0" xfId="0" applyAlignment="1" applyBorder="1" applyFont="1">
      <alignment horizontal="center" readingOrder="1" shrinkToFit="0" vertical="center" wrapText="1"/>
    </xf>
    <xf borderId="108" fillId="0" fontId="2" numFmtId="0" xfId="0" applyBorder="1" applyFont="1"/>
    <xf borderId="109" fillId="11" fontId="67" numFmtId="0" xfId="0" applyAlignment="1" applyBorder="1" applyFont="1">
      <alignment horizontal="center" readingOrder="1" shrinkToFit="0" vertical="center" wrapText="1"/>
    </xf>
    <xf borderId="110" fillId="11" fontId="67" numFmtId="0" xfId="0" applyAlignment="1" applyBorder="1" applyFont="1">
      <alignment horizontal="center" readingOrder="1" shrinkToFit="0" vertical="center" wrapText="1"/>
    </xf>
    <xf borderId="111" fillId="2" fontId="67" numFmtId="0" xfId="0" applyAlignment="1" applyBorder="1" applyFont="1">
      <alignment horizontal="center" readingOrder="1" shrinkToFit="0" vertical="center" wrapText="1"/>
    </xf>
    <xf borderId="112" fillId="2" fontId="67" numFmtId="0" xfId="0" applyAlignment="1" applyBorder="1" applyFont="1">
      <alignment horizontal="center" readingOrder="1" shrinkToFit="0" vertical="center" wrapText="1"/>
    </xf>
    <xf borderId="113" fillId="2" fontId="67" numFmtId="0" xfId="0" applyAlignment="1" applyBorder="1" applyFont="1">
      <alignment horizontal="center" readingOrder="1" shrinkToFit="0" vertical="center" wrapText="1"/>
    </xf>
    <xf borderId="113" fillId="2" fontId="42" numFmtId="0" xfId="0" applyAlignment="1" applyBorder="1" applyFont="1">
      <alignment horizontal="left" readingOrder="1" shrinkToFit="0" vertical="center" wrapText="1"/>
    </xf>
    <xf borderId="114" fillId="2" fontId="67" numFmtId="9" xfId="0" applyAlignment="1" applyBorder="1" applyFont="1" applyNumberFormat="1">
      <alignment horizontal="center" readingOrder="1" shrinkToFit="0" vertical="center" wrapText="1"/>
    </xf>
    <xf borderId="115" fillId="0" fontId="2" numFmtId="0" xfId="0" applyBorder="1" applyFont="1"/>
    <xf borderId="116" fillId="0" fontId="2" numFmtId="0" xfId="0" applyBorder="1" applyFont="1"/>
    <xf borderId="45" fillId="2" fontId="67" numFmtId="0" xfId="0" applyAlignment="1" applyBorder="1" applyFont="1">
      <alignment horizontal="center" readingOrder="1" shrinkToFit="0" vertical="center" wrapText="1"/>
    </xf>
    <xf borderId="45" fillId="2" fontId="42" numFmtId="0" xfId="0" applyAlignment="1" applyBorder="1" applyFont="1">
      <alignment horizontal="left" readingOrder="1" shrinkToFit="0" vertical="center" wrapText="1"/>
    </xf>
    <xf borderId="117" fillId="2" fontId="67" numFmtId="9" xfId="0" applyAlignment="1" applyBorder="1" applyFont="1" applyNumberFormat="1">
      <alignment horizontal="center" readingOrder="1" shrinkToFit="0" vertical="center" wrapText="1"/>
    </xf>
    <xf borderId="118" fillId="0" fontId="2" numFmtId="0" xfId="0" applyBorder="1" applyFont="1"/>
    <xf borderId="119" fillId="2" fontId="67" numFmtId="0" xfId="0" applyAlignment="1" applyBorder="1" applyFont="1">
      <alignment horizontal="center" readingOrder="1" shrinkToFit="0" vertical="center" wrapText="1"/>
    </xf>
    <xf borderId="120" fillId="0" fontId="2" numFmtId="0" xfId="0" applyBorder="1" applyFont="1"/>
    <xf borderId="121" fillId="2" fontId="67" numFmtId="0" xfId="0" applyAlignment="1" applyBorder="1" applyFont="1">
      <alignment horizontal="center" readingOrder="1" shrinkToFit="0" vertical="center" wrapText="1"/>
    </xf>
    <xf borderId="117" fillId="2" fontId="42" numFmtId="0" xfId="0" applyAlignment="1" applyBorder="1" applyFont="1">
      <alignment horizontal="center" readingOrder="1" shrinkToFit="0" vertical="center" wrapText="1"/>
    </xf>
    <xf borderId="122" fillId="0" fontId="2" numFmtId="0" xfId="0" applyBorder="1" applyFont="1"/>
    <xf borderId="123" fillId="0" fontId="2" numFmtId="0" xfId="0" applyBorder="1" applyFont="1"/>
    <xf borderId="124" fillId="2" fontId="67" numFmtId="0" xfId="0" applyAlignment="1" applyBorder="1" applyFont="1">
      <alignment horizontal="center" readingOrder="1" shrinkToFit="0" vertical="center" wrapText="1"/>
    </xf>
    <xf borderId="124" fillId="2" fontId="42" numFmtId="0" xfId="0" applyAlignment="1" applyBorder="1" applyFont="1">
      <alignment horizontal="left" readingOrder="1" shrinkToFit="0" vertical="center" wrapText="1"/>
    </xf>
    <xf borderId="125" fillId="2" fontId="42" numFmtId="0" xfId="0" applyAlignment="1" applyBorder="1" applyFont="1">
      <alignment horizontal="center" readingOrder="1" shrinkToFit="0" vertical="center" wrapText="1"/>
    </xf>
    <xf borderId="126" fillId="2" fontId="66" numFmtId="0" xfId="0" applyAlignment="1" applyBorder="1" applyFont="1">
      <alignment horizontal="left" shrinkToFit="0" vertical="center" wrapText="1"/>
    </xf>
    <xf borderId="8" fillId="2" fontId="30" numFmtId="0" xfId="0" applyBorder="1" applyFont="1"/>
    <xf borderId="0" fillId="0" fontId="68" numFmtId="0" xfId="0" applyAlignment="1" applyFont="1">
      <alignment vertical="center"/>
    </xf>
    <xf borderId="0" fillId="0" fontId="31" numFmtId="0" xfId="0" applyAlignment="1" applyFont="1">
      <alignment horizontal="center"/>
    </xf>
    <xf borderId="45" fillId="23" fontId="69" numFmtId="0" xfId="0" applyAlignment="1" applyBorder="1" applyFont="1">
      <alignment horizontal="center" shrinkToFit="0" vertical="center" wrapText="1"/>
    </xf>
    <xf borderId="119" fillId="0" fontId="70" numFmtId="0" xfId="0" applyAlignment="1" applyBorder="1" applyFont="1">
      <alignment horizontal="center" shrinkToFit="0" vertical="center" wrapText="1"/>
    </xf>
    <xf borderId="45" fillId="0" fontId="70" numFmtId="0" xfId="0" applyAlignment="1" applyBorder="1" applyFont="1">
      <alignment horizontal="center" shrinkToFit="0" vertical="center" wrapText="1"/>
    </xf>
    <xf borderId="45" fillId="0" fontId="70" numFmtId="0" xfId="0" applyAlignment="1" applyBorder="1" applyFont="1">
      <alignment shrinkToFit="0" vertical="center" wrapText="1"/>
    </xf>
    <xf borderId="45" fillId="0" fontId="68" numFmtId="0" xfId="0" applyAlignment="1" applyBorder="1" applyFont="1">
      <alignment shrinkToFit="0" vertical="center" wrapText="1"/>
    </xf>
    <xf borderId="0" fillId="0" fontId="71" numFmtId="0" xfId="0" applyFont="1"/>
    <xf borderId="104" fillId="0" fontId="72" numFmtId="0" xfId="0" applyAlignment="1" applyBorder="1" applyFont="1">
      <alignment horizontal="left" readingOrder="1" shrinkToFit="0" vertical="center" wrapText="1"/>
    </xf>
  </cellXfs>
  <cellStyles count="1">
    <cellStyle xfId="0" name="Normal" builtinId="0"/>
  </cellStyles>
  <dxfs count="1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b/>
        <color theme="0"/>
      </font>
      <fill>
        <patternFill patternType="solid">
          <fgColor rgb="FF00B050"/>
          <bgColor rgb="FF00B050"/>
        </patternFill>
      </fill>
      <border/>
    </dxf>
    <dxf>
      <font>
        <color theme="0"/>
      </font>
      <fill>
        <patternFill patternType="solid">
          <fgColor rgb="FFFF0000"/>
          <bgColor rgb="FFFF0000"/>
        </patternFill>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1">
    <tableStyle count="3" pivot="0" name="Anexo 3 Tabla Impacto-style">
      <tableStyleElement dxfId="12" type="headerRow"/>
      <tableStyleElement dxfId="13" type="firstRowStripe"/>
      <tableStyleElement dxfId="13"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1438275</xdr:colOff>
      <xdr:row>0</xdr:row>
      <xdr:rowOff>0</xdr:rowOff>
    </xdr:from>
    <xdr:ext cx="942975" cy="7429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ref="B209:C219" displayName="Table_1" name="Table_1" id="1">
  <tableColumns count="2">
    <tableColumn name="Criterios" id="1"/>
    <tableColumn name="Subcriterios" id="2"/>
  </tableColumns>
  <tableStyleInfo name="Anexo 3 Tabla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docs.google.com/spreadsheets/d/14ynd7dlct7YrpTZ7oGSubY-4GpmIXmuN/edit?gid=1764416582" TargetMode="External"/><Relationship Id="rId10" Type="http://schemas.openxmlformats.org/officeDocument/2006/relationships/hyperlink" Target="https://drive.google.com/drive/folders/1L-atMBYJQnBERkNGrlILwYE4wvyI1fG6" TargetMode="External"/><Relationship Id="rId13" Type="http://schemas.openxmlformats.org/officeDocument/2006/relationships/hyperlink" Target="https://drive.google.com/drive/u/0/folders/1NROl7q3VFsYJtY6zvmN6532lNyISZe5j" TargetMode="External"/><Relationship Id="rId12" Type="http://schemas.openxmlformats.org/officeDocument/2006/relationships/hyperlink" Target="https://drive.google.com/drive/folders/17p-7GJDlDujDe1sIccdIaZmKuA8HSWkM" TargetMode="External"/><Relationship Id="rId1" Type="http://schemas.openxmlformats.org/officeDocument/2006/relationships/comments" Target="../comments1.xml"/><Relationship Id="rId2" Type="http://schemas.openxmlformats.org/officeDocument/2006/relationships/hyperlink" Target="https://drive.google.com/drive/folders/1Zk2mdVCgRSC1CuSkCnhNgPMUiN6zUX9I?usp=drive_link" TargetMode="External"/><Relationship Id="rId3" Type="http://schemas.openxmlformats.org/officeDocument/2006/relationships/hyperlink" Target="https://drive.google.com/drive/u/0/folders/19wiKYugzFAjvXXI_FMzEsbWFozBu99fB" TargetMode="External"/><Relationship Id="rId4" Type="http://schemas.openxmlformats.org/officeDocument/2006/relationships/hyperlink" Target="https://drive.google.com/drive/folders/1-q71b3FzsFjvMy-EEu1JDc2-WMK7QNtP?usp=drive_link" TargetMode="External"/><Relationship Id="rId9" Type="http://schemas.openxmlformats.org/officeDocument/2006/relationships/hyperlink" Target="https://drive.google.com/drive/folders/1mfIOndPQT8cQmcOhNcSOAgxrn4271hTZ" TargetMode="External"/><Relationship Id="rId15" Type="http://schemas.openxmlformats.org/officeDocument/2006/relationships/hyperlink" Target="https://drive.google.com/open?id=1u-Rkr67zvt3sp7HKA3LyDoCKG2--QLtD&amp;usp=drive_fs" TargetMode="External"/><Relationship Id="rId14" Type="http://schemas.openxmlformats.org/officeDocument/2006/relationships/hyperlink" Target="https://drive.google.com/drive/u/0/folders/1NROl7q3VFsYJtY6zvmN6532lNyISZe5j" TargetMode="External"/><Relationship Id="rId17" Type="http://schemas.openxmlformats.org/officeDocument/2006/relationships/vmlDrawing" Target="../drawings/vmlDrawing1.vml"/><Relationship Id="rId16" Type="http://schemas.openxmlformats.org/officeDocument/2006/relationships/drawing" Target="../drawings/drawing1.xml"/><Relationship Id="rId5" Type="http://schemas.openxmlformats.org/officeDocument/2006/relationships/hyperlink" Target="https://drive.google.com/open?id=1pBMJVV6lbJiutnzZP-yxX5v-O_sYQrIh&amp;usp=drive_fs" TargetMode="External"/><Relationship Id="rId6" Type="http://schemas.openxmlformats.org/officeDocument/2006/relationships/hyperlink" Target="https://drive.google.com/drive/folders/1pmTqh9d-9c7gZQmTa9TYDYT0dXnAtiTH?usp=drive_link" TargetMode="External"/><Relationship Id="rId7" Type="http://schemas.openxmlformats.org/officeDocument/2006/relationships/hyperlink" Target="https://drive.google.com/drive/folders/16q5DeulXwykNjYWcfJnpvUgEk8AXkecc?usp=drive_link" TargetMode="External"/><Relationship Id="rId8" Type="http://schemas.openxmlformats.org/officeDocument/2006/relationships/hyperlink" Target="https://drive.google.com/drive/folders/1Nedr-AS75I3bzB4thnDsP1xMkKmyqCK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1.43"/>
    <col customWidth="1" min="2" max="2" width="33.0"/>
    <col customWidth="1" min="3" max="3" width="41.57"/>
    <col customWidth="1" min="4" max="4" width="35.57"/>
    <col customWidth="1" min="5" max="5" width="20.29"/>
    <col customWidth="1" min="6" max="6" width="26.0"/>
    <col customWidth="1" min="7" max="7" width="36.14"/>
    <col customWidth="1" min="8" max="8" width="28.43"/>
    <col customWidth="1" min="9" max="9" width="19.0"/>
    <col customWidth="1" min="10" max="10" width="17.86"/>
    <col customWidth="1" min="11" max="11" width="16.57"/>
    <col customWidth="1" min="12" max="12" width="6.29"/>
    <col customWidth="1" min="13" max="13" width="27.29"/>
    <col customWidth="1" min="14" max="14" width="30.57"/>
    <col customWidth="1" min="15" max="15" width="17.57"/>
    <col customWidth="1" min="16" max="16" width="7.71"/>
    <col customWidth="1" min="17" max="17" width="16.0"/>
    <col customWidth="1" min="18" max="18" width="5.86"/>
    <col customWidth="1" min="19" max="19" width="73.29"/>
    <col customWidth="1" min="20" max="20" width="33.43"/>
    <col customWidth="1" min="21" max="21" width="15.14"/>
    <col customWidth="1" min="22" max="27" width="11.57"/>
    <col customWidth="1" min="28" max="28" width="12.57"/>
    <col customWidth="1" min="29" max="29" width="8.71"/>
    <col customWidth="1" min="30" max="30" width="10.43"/>
    <col customWidth="1" min="31" max="31" width="9.29"/>
    <col customWidth="1" min="32" max="32" width="9.14"/>
    <col customWidth="1" min="33" max="33" width="8.43"/>
    <col customWidth="1" min="34" max="34" width="15.43"/>
    <col customWidth="1" min="35" max="35" width="32.71"/>
    <col customWidth="1" min="36" max="36" width="11.43"/>
    <col customWidth="1" min="37" max="37" width="50.14"/>
    <col customWidth="1" min="38" max="38" width="13.57"/>
    <col customWidth="1" min="39" max="39" width="47.14"/>
    <col customWidth="1" min="40" max="40" width="26.86"/>
    <col customWidth="1" min="41" max="41" width="18.14"/>
    <col customWidth="1" min="42" max="42" width="30.14"/>
    <col customWidth="1" min="43" max="43" width="42.29"/>
    <col customWidth="1" min="44" max="44" width="33.14"/>
    <col customWidth="1" min="45" max="54" width="11.43"/>
  </cols>
  <sheetData>
    <row r="1" ht="21.75" customHeight="1">
      <c r="A1" s="1"/>
      <c r="B1" s="2"/>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6" t="s">
        <v>1</v>
      </c>
      <c r="AM1" s="7"/>
      <c r="AN1" s="7"/>
      <c r="AO1" s="8" t="s">
        <v>2</v>
      </c>
      <c r="AP1" s="5"/>
      <c r="AQ1" s="9"/>
      <c r="AR1" s="9"/>
      <c r="AS1" s="9"/>
      <c r="AT1" s="9"/>
      <c r="AU1" s="9"/>
      <c r="AV1" s="9"/>
      <c r="AW1" s="9"/>
      <c r="AX1" s="9"/>
      <c r="AY1" s="9"/>
      <c r="AZ1" s="9"/>
      <c r="BA1" s="9"/>
      <c r="BB1" s="9"/>
    </row>
    <row r="2" ht="18.0" customHeight="1">
      <c r="A2" s="10"/>
      <c r="D2" s="3" t="s">
        <v>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c r="AL2" s="6" t="s">
        <v>4</v>
      </c>
      <c r="AM2" s="7"/>
      <c r="AN2" s="7"/>
      <c r="AO2" s="8">
        <v>2.0</v>
      </c>
      <c r="AP2" s="5"/>
      <c r="AQ2" s="9"/>
      <c r="AR2" s="9"/>
      <c r="AS2" s="9"/>
      <c r="AT2" s="9"/>
      <c r="AU2" s="9"/>
      <c r="AV2" s="9"/>
      <c r="AW2" s="9"/>
      <c r="AX2" s="9"/>
      <c r="AY2" s="9"/>
      <c r="AZ2" s="9"/>
      <c r="BA2" s="9"/>
      <c r="BB2" s="9"/>
    </row>
    <row r="3" ht="21.75" customHeight="1">
      <c r="A3" s="11"/>
      <c r="B3" s="12"/>
      <c r="C3" s="12"/>
      <c r="D3" s="13" t="s">
        <v>5</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5"/>
      <c r="AL3" s="3" t="s">
        <v>6</v>
      </c>
      <c r="AM3" s="4"/>
      <c r="AN3" s="4"/>
      <c r="AO3" s="16">
        <v>45673.0</v>
      </c>
      <c r="AP3" s="5"/>
      <c r="AQ3" s="9"/>
      <c r="AR3" s="9"/>
      <c r="AS3" s="9"/>
      <c r="AT3" s="9"/>
      <c r="AU3" s="9"/>
      <c r="AV3" s="9"/>
      <c r="AW3" s="9"/>
      <c r="AX3" s="9"/>
      <c r="AY3" s="9"/>
      <c r="AZ3" s="9"/>
      <c r="BA3" s="9"/>
      <c r="BB3" s="9"/>
    </row>
    <row r="4" ht="21.75" customHeight="1">
      <c r="C4" s="17"/>
      <c r="D4" s="9"/>
      <c r="E4" s="17"/>
      <c r="F4" s="18"/>
      <c r="G4" s="17"/>
      <c r="H4" s="9"/>
      <c r="I4" s="19"/>
      <c r="J4" s="9"/>
      <c r="K4" s="9"/>
      <c r="L4" s="9"/>
      <c r="M4" s="19"/>
      <c r="N4" s="9"/>
      <c r="O4" s="9"/>
      <c r="P4" s="9"/>
      <c r="Q4" s="9"/>
      <c r="R4" s="18"/>
      <c r="S4" s="9"/>
      <c r="T4" s="17"/>
      <c r="U4" s="20"/>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row>
    <row r="5" ht="21.75" customHeight="1">
      <c r="A5" s="21" t="s">
        <v>7</v>
      </c>
      <c r="B5" s="22"/>
      <c r="C5" s="22"/>
      <c r="D5" s="22"/>
      <c r="E5" s="22"/>
      <c r="F5" s="22"/>
      <c r="G5" s="22"/>
      <c r="H5" s="22"/>
      <c r="I5" s="22"/>
      <c r="J5" s="23"/>
      <c r="K5" s="24" t="s">
        <v>8</v>
      </c>
      <c r="L5" s="22"/>
      <c r="M5" s="22"/>
      <c r="N5" s="22"/>
      <c r="O5" s="22"/>
      <c r="P5" s="22"/>
      <c r="Q5" s="23"/>
      <c r="R5" s="25" t="s">
        <v>9</v>
      </c>
      <c r="S5" s="22"/>
      <c r="T5" s="22"/>
      <c r="U5" s="22"/>
      <c r="V5" s="22"/>
      <c r="W5" s="22"/>
      <c r="X5" s="22"/>
      <c r="Y5" s="22"/>
      <c r="Z5" s="22"/>
      <c r="AA5" s="23"/>
      <c r="AB5" s="26" t="s">
        <v>10</v>
      </c>
      <c r="AC5" s="22"/>
      <c r="AD5" s="22"/>
      <c r="AE5" s="22"/>
      <c r="AF5" s="22"/>
      <c r="AG5" s="23"/>
      <c r="AH5" s="27" t="s">
        <v>11</v>
      </c>
      <c r="AI5" s="28"/>
      <c r="AJ5" s="29" t="s">
        <v>12</v>
      </c>
      <c r="AK5" s="30"/>
      <c r="AL5" s="30"/>
      <c r="AM5" s="30"/>
      <c r="AN5" s="30"/>
      <c r="AO5" s="30"/>
      <c r="AP5" s="30"/>
      <c r="AQ5" s="9"/>
      <c r="AR5" s="9"/>
      <c r="AS5" s="9"/>
      <c r="AT5" s="9"/>
      <c r="AU5" s="9"/>
      <c r="AV5" s="9"/>
      <c r="AW5" s="9"/>
      <c r="AX5" s="9"/>
      <c r="AY5" s="9"/>
      <c r="AZ5" s="9"/>
      <c r="BA5" s="9"/>
      <c r="BB5" s="9"/>
    </row>
    <row r="6">
      <c r="A6" s="31" t="s">
        <v>13</v>
      </c>
      <c r="B6" s="31" t="s">
        <v>14</v>
      </c>
      <c r="C6" s="31" t="s">
        <v>15</v>
      </c>
      <c r="D6" s="31" t="s">
        <v>16</v>
      </c>
      <c r="E6" s="31" t="s">
        <v>17</v>
      </c>
      <c r="F6" s="31" t="s">
        <v>18</v>
      </c>
      <c r="G6" s="31" t="s">
        <v>19</v>
      </c>
      <c r="H6" s="31" t="s">
        <v>20</v>
      </c>
      <c r="I6" s="31" t="s">
        <v>21</v>
      </c>
      <c r="J6" s="31" t="s">
        <v>22</v>
      </c>
      <c r="K6" s="31" t="s">
        <v>23</v>
      </c>
      <c r="L6" s="31" t="s">
        <v>24</v>
      </c>
      <c r="M6" s="31" t="s">
        <v>25</v>
      </c>
      <c r="N6" s="31" t="s">
        <v>26</v>
      </c>
      <c r="O6" s="31" t="s">
        <v>27</v>
      </c>
      <c r="P6" s="31" t="s">
        <v>24</v>
      </c>
      <c r="Q6" s="31" t="s">
        <v>28</v>
      </c>
      <c r="R6" s="32" t="s">
        <v>29</v>
      </c>
      <c r="S6" s="33" t="s">
        <v>30</v>
      </c>
      <c r="T6" s="33" t="s">
        <v>31</v>
      </c>
      <c r="U6" s="33" t="s">
        <v>32</v>
      </c>
      <c r="V6" s="34" t="s">
        <v>33</v>
      </c>
      <c r="W6" s="22"/>
      <c r="X6" s="22"/>
      <c r="Y6" s="22"/>
      <c r="Z6" s="22"/>
      <c r="AA6" s="23"/>
      <c r="AB6" s="35" t="s">
        <v>34</v>
      </c>
      <c r="AC6" s="35" t="s">
        <v>35</v>
      </c>
      <c r="AD6" s="35" t="s">
        <v>24</v>
      </c>
      <c r="AE6" s="35" t="s">
        <v>36</v>
      </c>
      <c r="AF6" s="35" t="s">
        <v>24</v>
      </c>
      <c r="AG6" s="35" t="s">
        <v>37</v>
      </c>
      <c r="AH6" s="36"/>
      <c r="AI6" s="37"/>
      <c r="AJ6" s="38" t="s">
        <v>38</v>
      </c>
      <c r="AK6" s="30"/>
      <c r="AL6" s="30"/>
      <c r="AM6" s="39"/>
      <c r="AN6" s="40" t="s">
        <v>39</v>
      </c>
      <c r="AO6" s="30"/>
      <c r="AP6" s="39"/>
      <c r="AQ6" s="9"/>
      <c r="AR6" s="9"/>
      <c r="AS6" s="9"/>
      <c r="AT6" s="9"/>
      <c r="AU6" s="9"/>
      <c r="AV6" s="9"/>
      <c r="AW6" s="9"/>
      <c r="AX6" s="9"/>
      <c r="AY6" s="9"/>
      <c r="AZ6" s="9"/>
      <c r="BA6" s="9"/>
      <c r="BB6" s="9"/>
    </row>
    <row r="7">
      <c r="A7" s="41"/>
      <c r="B7" s="41"/>
      <c r="C7" s="41"/>
      <c r="D7" s="41"/>
      <c r="E7" s="41"/>
      <c r="F7" s="41"/>
      <c r="G7" s="41"/>
      <c r="H7" s="41"/>
      <c r="I7" s="41"/>
      <c r="J7" s="41"/>
      <c r="K7" s="41"/>
      <c r="L7" s="41"/>
      <c r="M7" s="41"/>
      <c r="N7" s="41"/>
      <c r="O7" s="41"/>
      <c r="P7" s="41"/>
      <c r="Q7" s="41"/>
      <c r="R7" s="42"/>
      <c r="S7" s="42"/>
      <c r="T7" s="42"/>
      <c r="U7" s="42"/>
      <c r="V7" s="43" t="s">
        <v>40</v>
      </c>
      <c r="W7" s="43" t="s">
        <v>41</v>
      </c>
      <c r="X7" s="43" t="s">
        <v>42</v>
      </c>
      <c r="Y7" s="43" t="s">
        <v>43</v>
      </c>
      <c r="Z7" s="43" t="s">
        <v>44</v>
      </c>
      <c r="AA7" s="43" t="s">
        <v>45</v>
      </c>
      <c r="AB7" s="44"/>
      <c r="AC7" s="44"/>
      <c r="AD7" s="44"/>
      <c r="AE7" s="44"/>
      <c r="AF7" s="44"/>
      <c r="AG7" s="44"/>
      <c r="AH7" s="45" t="s">
        <v>46</v>
      </c>
      <c r="AI7" s="45" t="s">
        <v>47</v>
      </c>
      <c r="AJ7" s="46" t="s">
        <v>48</v>
      </c>
      <c r="AK7" s="47" t="s">
        <v>49</v>
      </c>
      <c r="AL7" s="47" t="s">
        <v>50</v>
      </c>
      <c r="AM7" s="47" t="s">
        <v>51</v>
      </c>
      <c r="AN7" s="48" t="s">
        <v>49</v>
      </c>
      <c r="AO7" s="48" t="s">
        <v>50</v>
      </c>
      <c r="AP7" s="48" t="s">
        <v>52</v>
      </c>
      <c r="AQ7" s="18"/>
      <c r="AR7" s="18"/>
      <c r="AS7" s="18"/>
      <c r="AT7" s="18"/>
      <c r="AU7" s="18"/>
      <c r="AV7" s="18"/>
      <c r="AW7" s="18"/>
      <c r="AX7" s="18"/>
      <c r="AY7" s="18"/>
      <c r="AZ7" s="18"/>
      <c r="BA7" s="18"/>
      <c r="BB7" s="18"/>
    </row>
    <row r="8" ht="128.25" customHeight="1">
      <c r="A8" s="49" t="s">
        <v>53</v>
      </c>
      <c r="B8" s="50" t="s">
        <v>54</v>
      </c>
      <c r="C8" s="51" t="s">
        <v>55</v>
      </c>
      <c r="D8" s="50" t="s">
        <v>56</v>
      </c>
      <c r="E8" s="50" t="s">
        <v>57</v>
      </c>
      <c r="F8" s="50" t="s">
        <v>58</v>
      </c>
      <c r="G8" s="51" t="s">
        <v>59</v>
      </c>
      <c r="H8" s="52" t="s">
        <v>60</v>
      </c>
      <c r="I8" s="50" t="s">
        <v>61</v>
      </c>
      <c r="J8" s="52">
        <v>30.0</v>
      </c>
      <c r="K8" s="52" t="str">
        <f t="shared" ref="K8:K24" si="1">IF(J8&lt;=0,"",IF(J8&lt;=2,"Muy Baja",IF(J8&lt;=24,"Baja",IF(J8&lt;=500,"Media",IF(J8&lt;=5000,"Alta","Muy Alta")))))</f>
        <v>Media</v>
      </c>
      <c r="L8" s="53">
        <f t="shared" ref="L8:L23" si="2">IF(K8="","",IF(K8="Muy Baja",0.2,IF(K8="Baja",0.4,IF(K8="Media",0.6,IF(K8="Alta",0.8,IF(K8="Muy Alta",1,))))))</f>
        <v>0.6</v>
      </c>
      <c r="M8" s="53" t="s">
        <v>62</v>
      </c>
      <c r="N8" s="54" t="str">
        <f>IF(NOT(ISERROR(MATCH(M8,ANCHORARRAY(#REF!),0))),#REF!&amp;"Por favor no seleccionar los criterios de impacto",M8)</f>
        <v>     El riesgo afecta la imagen de la entidad con algunos usuarios de relevancia frente al logro de los objetivos</v>
      </c>
      <c r="O8" s="52" t="str">
        <f>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53">
        <f t="shared" ref="P8:P24" si="3">IF(O8="","",IF(O8="Leve",0.2,IF(O8="Menor",0.4,IF(O8="Moderado",0.6,IF(O8="Mayor",0.8,IF(O8="Catastrófico",1,))))))</f>
        <v>0.6</v>
      </c>
      <c r="Q8" s="49" t="str">
        <f t="shared" ref="Q8:Q24" si="4">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49">
        <v>1.0</v>
      </c>
      <c r="S8" s="51" t="s">
        <v>63</v>
      </c>
      <c r="T8" s="51" t="s">
        <v>64</v>
      </c>
      <c r="U8" s="49" t="str">
        <f t="shared" ref="U8:U24" si="5">IF(OR(V8="Preventivo",V8="Detectivo"),"Probabilidad",IF(V8="Correctivo","Impacto",""))</f>
        <v>Probabilidad</v>
      </c>
      <c r="V8" s="52" t="s">
        <v>65</v>
      </c>
      <c r="W8" s="52" t="s">
        <v>66</v>
      </c>
      <c r="X8" s="53" t="str">
        <f t="shared" ref="X8:X23" si="6">IF(AND(V8="Preventivo",W8="Automático"),"50%",IF(AND(V8="Preventivo",W8="Manual"),"40%",IF(AND(V8="Detectivo",W8="Automático"),"40%",IF(AND(V8="Detectivo",W8="Manual"),"30%",IF(AND(V8="Correctivo",W8="Automático"),"35%",IF(AND(V8="Correctivo",W8="Manual"),"25%",""))))))</f>
        <v>40%</v>
      </c>
      <c r="Y8" s="52" t="s">
        <v>67</v>
      </c>
      <c r="Z8" s="52" t="s">
        <v>68</v>
      </c>
      <c r="AA8" s="52" t="s">
        <v>69</v>
      </c>
      <c r="AB8" s="55">
        <f t="shared" ref="AB8:AB24" si="7">IFERROR(IF(U8="Probabilidad",(L8-(+L8*X8)),IF(U8="Impacto",L8,"")),"")</f>
        <v>0.36</v>
      </c>
      <c r="AC8" s="56" t="str">
        <f t="shared" ref="AC8:AC24" si="8">IFERROR(IF(AB8="","",IF(AB8&lt;=0.2,"Muy Baja",IF(AB8&lt;=0.4,"Baja",IF(AB8&lt;=0.6,"Media",IF(AB8&lt;=0.8,"Alta","Muy Alta"))))),"")</f>
        <v>Baja</v>
      </c>
      <c r="AD8" s="57">
        <f t="shared" ref="AD8:AD24" si="9">+AB8</f>
        <v>0.36</v>
      </c>
      <c r="AE8" s="56" t="str">
        <f t="shared" ref="AE8:AE24" si="10">IFERROR(IF(AF8="","",IF(AF8&lt;=0.2,"Leve",IF(AF8&lt;=0.4,"Menor",IF(AF8&lt;=0.6,"Moderado",IF(AF8&lt;=0.8,"Mayor","Catastrófico"))))),"")</f>
        <v>Moderado</v>
      </c>
      <c r="AF8" s="57">
        <f t="shared" ref="AF8:AF24" si="11">IFERROR(IF(U8="Impacto",(P8-(+P8*X8)),IF(U8="Probabilidad",P8,"")),"")</f>
        <v>0.6</v>
      </c>
      <c r="AG8" s="58" t="str">
        <f t="shared" ref="AG8:AG24" si="12">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58" t="s">
        <v>70</v>
      </c>
      <c r="AI8" s="52" t="str">
        <f>+IF(OR(AG8="Moderado",AG8="bajo"),Listas!$D$2,Listas!$D$3)</f>
        <v>Se puede aceptar el riesgo no es necesario adoptar medidas adicionales que reduzcan su probabilidad e impacto.</v>
      </c>
      <c r="AJ8" s="59" t="s">
        <v>71</v>
      </c>
      <c r="AK8" s="60" t="s">
        <v>72</v>
      </c>
      <c r="AL8" s="61">
        <v>45789.0</v>
      </c>
      <c r="AM8" s="62" t="s">
        <v>73</v>
      </c>
      <c r="AN8" s="63" t="s">
        <v>74</v>
      </c>
      <c r="AO8" s="64">
        <v>45797.0</v>
      </c>
      <c r="AP8" s="65" t="s">
        <v>75</v>
      </c>
      <c r="AQ8" s="66"/>
      <c r="AR8" s="9"/>
      <c r="AS8" s="9"/>
      <c r="AT8" s="9"/>
      <c r="AU8" s="9"/>
      <c r="AV8" s="9"/>
      <c r="AW8" s="9"/>
      <c r="AX8" s="9"/>
      <c r="AY8" s="9"/>
      <c r="AZ8" s="9"/>
      <c r="BA8" s="9"/>
      <c r="BB8" s="9"/>
    </row>
    <row r="9" ht="250.5" customHeight="1">
      <c r="A9" s="49" t="s">
        <v>76</v>
      </c>
      <c r="B9" s="50" t="s">
        <v>77</v>
      </c>
      <c r="C9" s="51" t="s">
        <v>78</v>
      </c>
      <c r="D9" s="50" t="s">
        <v>79</v>
      </c>
      <c r="E9" s="50" t="s">
        <v>57</v>
      </c>
      <c r="F9" s="50" t="s">
        <v>80</v>
      </c>
      <c r="G9" s="51" t="s">
        <v>81</v>
      </c>
      <c r="H9" s="52" t="s">
        <v>60</v>
      </c>
      <c r="I9" s="50" t="s">
        <v>61</v>
      </c>
      <c r="J9" s="52">
        <v>40.0</v>
      </c>
      <c r="K9" s="52" t="str">
        <f t="shared" si="1"/>
        <v>Media</v>
      </c>
      <c r="L9" s="53">
        <f t="shared" si="2"/>
        <v>0.6</v>
      </c>
      <c r="M9" s="53" t="s">
        <v>82</v>
      </c>
      <c r="N9" s="54" t="str">
        <f>IF(NOT(ISERROR(MATCH(M9,ANCHORARRAY(#REF!),0))),L13&amp;"Por favor no seleccionar los criterios de impacto",M9)</f>
        <v>     El riesgo afecta la imagen de de la entidad con efecto publicitario sostenido a nivel de sector administrativo, nivel departamental o municipal</v>
      </c>
      <c r="O9" s="52" t="str">
        <f>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Mayor</v>
      </c>
      <c r="P9" s="53">
        <f t="shared" si="3"/>
        <v>0.8</v>
      </c>
      <c r="Q9" s="49" t="str">
        <f t="shared" si="4"/>
        <v>Alto</v>
      </c>
      <c r="R9" s="49">
        <f t="shared" ref="R9:R24" si="13">+R8+1</f>
        <v>2</v>
      </c>
      <c r="S9" s="51" t="s">
        <v>83</v>
      </c>
      <c r="T9" s="51" t="s">
        <v>84</v>
      </c>
      <c r="U9" s="49" t="str">
        <f t="shared" si="5"/>
        <v>Probabilidad</v>
      </c>
      <c r="V9" s="52" t="s">
        <v>65</v>
      </c>
      <c r="W9" s="52" t="s">
        <v>66</v>
      </c>
      <c r="X9" s="53" t="str">
        <f t="shared" si="6"/>
        <v>40%</v>
      </c>
      <c r="Y9" s="52" t="s">
        <v>67</v>
      </c>
      <c r="Z9" s="52" t="s">
        <v>68</v>
      </c>
      <c r="AA9" s="52" t="s">
        <v>69</v>
      </c>
      <c r="AB9" s="55">
        <f t="shared" si="7"/>
        <v>0.36</v>
      </c>
      <c r="AC9" s="56" t="str">
        <f t="shared" si="8"/>
        <v>Baja</v>
      </c>
      <c r="AD9" s="57">
        <f t="shared" si="9"/>
        <v>0.36</v>
      </c>
      <c r="AE9" s="56" t="str">
        <f t="shared" si="10"/>
        <v>Mayor</v>
      </c>
      <c r="AF9" s="57">
        <f t="shared" si="11"/>
        <v>0.8</v>
      </c>
      <c r="AG9" s="58" t="str">
        <f t="shared" si="12"/>
        <v>Alto</v>
      </c>
      <c r="AH9" s="58" t="s">
        <v>70</v>
      </c>
      <c r="AI9" s="52" t="str">
        <f>+IF(OR(AG9="Moderado",AG9="bajo"),Listas!$D$2,Listas!$D$3)</f>
        <v>Reduzca la probabilidad o impacto implementando acciones preventivas diferentes a los controles en un plan de tratamiento que identifique actividad, con fecha, responsable. También puede compartir o transferir el riesgo.</v>
      </c>
      <c r="AJ9" s="67" t="s">
        <v>71</v>
      </c>
      <c r="AK9" s="68" t="s">
        <v>72</v>
      </c>
      <c r="AL9" s="69">
        <v>45797.0</v>
      </c>
      <c r="AM9" s="70" t="s">
        <v>85</v>
      </c>
      <c r="AN9" s="63" t="s">
        <v>86</v>
      </c>
      <c r="AO9" s="64">
        <v>45797.0</v>
      </c>
      <c r="AP9" s="65" t="s">
        <v>75</v>
      </c>
      <c r="AQ9" s="71"/>
      <c r="AR9" s="9"/>
      <c r="AS9" s="9"/>
      <c r="AT9" s="9"/>
      <c r="AU9" s="9"/>
      <c r="AV9" s="9"/>
      <c r="AW9" s="9"/>
      <c r="AX9" s="9"/>
      <c r="AY9" s="9"/>
      <c r="AZ9" s="9"/>
      <c r="BA9" s="9"/>
      <c r="BB9" s="9"/>
    </row>
    <row r="10" ht="182.25" customHeight="1">
      <c r="A10" s="49" t="s">
        <v>87</v>
      </c>
      <c r="B10" s="50" t="s">
        <v>88</v>
      </c>
      <c r="C10" s="51" t="s">
        <v>89</v>
      </c>
      <c r="D10" s="50" t="s">
        <v>90</v>
      </c>
      <c r="E10" s="52" t="s">
        <v>91</v>
      </c>
      <c r="F10" s="50" t="s">
        <v>58</v>
      </c>
      <c r="G10" s="51" t="s">
        <v>92</v>
      </c>
      <c r="H10" s="52" t="s">
        <v>60</v>
      </c>
      <c r="I10" s="50" t="s">
        <v>61</v>
      </c>
      <c r="J10" s="49">
        <v>1000.0</v>
      </c>
      <c r="K10" s="52" t="str">
        <f t="shared" si="1"/>
        <v>Alta</v>
      </c>
      <c r="L10" s="53">
        <f t="shared" si="2"/>
        <v>0.8</v>
      </c>
      <c r="M10" s="53" t="s">
        <v>82</v>
      </c>
      <c r="N10" s="53" t="str">
        <f>IF(NOT(ISERROR(MATCH(M10,ANCHORARRAY(#REF!),0))),L16&amp;"Por favor no seleccionar los criterios de impacto",M10)</f>
        <v>     El riesgo afecta la imagen de de la entidad con efecto publicitario sostenido a nivel de sector administrativo, nivel departamental o municipal</v>
      </c>
      <c r="O10" s="52" t="str">
        <f>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Mayor</v>
      </c>
      <c r="P10" s="53">
        <f t="shared" si="3"/>
        <v>0.8</v>
      </c>
      <c r="Q10" s="49" t="str">
        <f t="shared" si="4"/>
        <v>Alto</v>
      </c>
      <c r="R10" s="49">
        <f t="shared" si="13"/>
        <v>3</v>
      </c>
      <c r="S10" s="51" t="s">
        <v>93</v>
      </c>
      <c r="T10" s="51" t="s">
        <v>94</v>
      </c>
      <c r="U10" s="49" t="str">
        <f t="shared" si="5"/>
        <v>Probabilidad</v>
      </c>
      <c r="V10" s="52" t="s">
        <v>65</v>
      </c>
      <c r="W10" s="52" t="s">
        <v>66</v>
      </c>
      <c r="X10" s="53" t="str">
        <f t="shared" si="6"/>
        <v>40%</v>
      </c>
      <c r="Y10" s="52" t="s">
        <v>67</v>
      </c>
      <c r="Z10" s="52" t="s">
        <v>68</v>
      </c>
      <c r="AA10" s="52" t="s">
        <v>69</v>
      </c>
      <c r="AB10" s="55">
        <f t="shared" si="7"/>
        <v>0.48</v>
      </c>
      <c r="AC10" s="56" t="str">
        <f t="shared" si="8"/>
        <v>Media</v>
      </c>
      <c r="AD10" s="57">
        <f t="shared" si="9"/>
        <v>0.48</v>
      </c>
      <c r="AE10" s="56" t="str">
        <f t="shared" si="10"/>
        <v>Mayor</v>
      </c>
      <c r="AF10" s="57">
        <f t="shared" si="11"/>
        <v>0.8</v>
      </c>
      <c r="AG10" s="58" t="str">
        <f t="shared" si="12"/>
        <v>Alto</v>
      </c>
      <c r="AH10" s="58" t="s">
        <v>70</v>
      </c>
      <c r="AI10" s="52" t="str">
        <f>+IF(OR(AG10="Moderado",AG10="bajo"),Listas!$D$2,Listas!$D$3)</f>
        <v>Reduzca la probabilidad o impacto implementando acciones preventivas diferentes a los controles en un plan de tratamiento que identifique actividad, con fecha, responsable. También puede compartir o transferir el riesgo.</v>
      </c>
      <c r="AJ10" s="67" t="s">
        <v>71</v>
      </c>
      <c r="AK10" s="68" t="s">
        <v>72</v>
      </c>
      <c r="AL10" s="72">
        <v>45797.0</v>
      </c>
      <c r="AM10" s="73" t="s">
        <v>95</v>
      </c>
      <c r="AN10" s="63" t="s">
        <v>86</v>
      </c>
      <c r="AO10" s="64">
        <v>45797.0</v>
      </c>
      <c r="AP10" s="65" t="s">
        <v>75</v>
      </c>
      <c r="AQ10" s="71"/>
      <c r="AR10" s="9"/>
      <c r="AS10" s="9"/>
      <c r="AT10" s="9"/>
      <c r="AU10" s="9"/>
      <c r="AV10" s="9"/>
      <c r="AW10" s="9"/>
      <c r="AX10" s="9"/>
      <c r="AY10" s="9"/>
      <c r="AZ10" s="9"/>
      <c r="BA10" s="9"/>
      <c r="BB10" s="9"/>
    </row>
    <row r="11" ht="207.75" customHeight="1">
      <c r="A11" s="49" t="s">
        <v>96</v>
      </c>
      <c r="B11" s="50" t="s">
        <v>97</v>
      </c>
      <c r="C11" s="51" t="s">
        <v>98</v>
      </c>
      <c r="D11" s="50" t="s">
        <v>99</v>
      </c>
      <c r="E11" s="52" t="s">
        <v>57</v>
      </c>
      <c r="F11" s="50" t="s">
        <v>100</v>
      </c>
      <c r="G11" s="51" t="s">
        <v>101</v>
      </c>
      <c r="H11" s="52" t="s">
        <v>60</v>
      </c>
      <c r="I11" s="50" t="s">
        <v>61</v>
      </c>
      <c r="J11" s="49">
        <v>20.0</v>
      </c>
      <c r="K11" s="52" t="str">
        <f t="shared" si="1"/>
        <v>Baja</v>
      </c>
      <c r="L11" s="54">
        <f t="shared" si="2"/>
        <v>0.4</v>
      </c>
      <c r="M11" s="53" t="s">
        <v>82</v>
      </c>
      <c r="N11" s="54" t="str">
        <f t="shared" ref="N11:N12" si="14">IF(NOT(ISERROR(MATCH(M11,ANCHORARRAY(#REF!),0))),#REF!&amp;"Por favor no seleccionar los criterios de impacto",M11)</f>
        <v>     El riesgo afecta la imagen de de la entidad con efecto publicitario sostenido a nivel de sector administrativo, nivel departamental o municipal</v>
      </c>
      <c r="O11" s="52" t="str">
        <f>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53">
        <f t="shared" si="3"/>
        <v>0.8</v>
      </c>
      <c r="Q11" s="49" t="str">
        <f t="shared" si="4"/>
        <v>Alto</v>
      </c>
      <c r="R11" s="49">
        <f t="shared" si="13"/>
        <v>4</v>
      </c>
      <c r="S11" s="51" t="s">
        <v>102</v>
      </c>
      <c r="T11" s="51" t="s">
        <v>103</v>
      </c>
      <c r="U11" s="49" t="str">
        <f t="shared" si="5"/>
        <v>Probabilidad</v>
      </c>
      <c r="V11" s="52" t="s">
        <v>65</v>
      </c>
      <c r="W11" s="52" t="s">
        <v>66</v>
      </c>
      <c r="X11" s="53" t="str">
        <f t="shared" si="6"/>
        <v>40%</v>
      </c>
      <c r="Y11" s="52" t="s">
        <v>67</v>
      </c>
      <c r="Z11" s="52" t="s">
        <v>68</v>
      </c>
      <c r="AA11" s="52" t="s">
        <v>69</v>
      </c>
      <c r="AB11" s="55">
        <f t="shared" si="7"/>
        <v>0.24</v>
      </c>
      <c r="AC11" s="56" t="str">
        <f t="shared" si="8"/>
        <v>Baja</v>
      </c>
      <c r="AD11" s="57">
        <f t="shared" si="9"/>
        <v>0.24</v>
      </c>
      <c r="AE11" s="56" t="str">
        <f t="shared" si="10"/>
        <v>Mayor</v>
      </c>
      <c r="AF11" s="57">
        <f t="shared" si="11"/>
        <v>0.8</v>
      </c>
      <c r="AG11" s="58" t="str">
        <f t="shared" si="12"/>
        <v>Alto</v>
      </c>
      <c r="AH11" s="58" t="s">
        <v>70</v>
      </c>
      <c r="AI11" s="52" t="str">
        <f>+IF(OR(AG11="Moderado",AG11="bajo"),Listas!$D$2,Listas!$D$3)</f>
        <v>Reduzca la probabilidad o impacto implementando acciones preventivas diferentes a los controles en un plan de tratamiento que identifique actividad, con fecha, responsable. También puede compartir o transferir el riesgo.</v>
      </c>
      <c r="AJ11" s="67" t="s">
        <v>71</v>
      </c>
      <c r="AK11" s="68" t="s">
        <v>72</v>
      </c>
      <c r="AL11" s="72">
        <v>45797.0</v>
      </c>
      <c r="AM11" s="73" t="s">
        <v>104</v>
      </c>
      <c r="AN11" s="63" t="s">
        <v>86</v>
      </c>
      <c r="AO11" s="64">
        <v>45797.0</v>
      </c>
      <c r="AP11" s="65" t="s">
        <v>75</v>
      </c>
      <c r="AQ11" s="71"/>
      <c r="AR11" s="9"/>
      <c r="AS11" s="9"/>
      <c r="AT11" s="9"/>
      <c r="AU11" s="9"/>
      <c r="AV11" s="9"/>
      <c r="AW11" s="9"/>
      <c r="AX11" s="9"/>
      <c r="AY11" s="9"/>
      <c r="AZ11" s="9"/>
      <c r="BA11" s="9"/>
      <c r="BB11" s="9"/>
    </row>
    <row r="12" ht="151.5" customHeight="1">
      <c r="A12" s="49" t="s">
        <v>105</v>
      </c>
      <c r="B12" s="51" t="s">
        <v>106</v>
      </c>
      <c r="C12" s="51" t="s">
        <v>107</v>
      </c>
      <c r="D12" s="50" t="s">
        <v>108</v>
      </c>
      <c r="E12" s="52" t="s">
        <v>57</v>
      </c>
      <c r="F12" s="50" t="s">
        <v>58</v>
      </c>
      <c r="G12" s="51" t="s">
        <v>109</v>
      </c>
      <c r="H12" s="52" t="s">
        <v>60</v>
      </c>
      <c r="I12" s="50" t="s">
        <v>61</v>
      </c>
      <c r="J12" s="49">
        <v>500.0</v>
      </c>
      <c r="K12" s="52" t="str">
        <f t="shared" si="1"/>
        <v>Media</v>
      </c>
      <c r="L12" s="54">
        <f t="shared" si="2"/>
        <v>0.6</v>
      </c>
      <c r="M12" s="53" t="s">
        <v>110</v>
      </c>
      <c r="N12" s="74" t="str">
        <f t="shared" si="14"/>
        <v>     El riesgo afecta la imagen de la entidad a nivel nacional, con efecto publicitarios sostenible a nivel país</v>
      </c>
      <c r="O12" s="52" t="str">
        <f>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Catastrófico</v>
      </c>
      <c r="P12" s="53">
        <f t="shared" si="3"/>
        <v>1</v>
      </c>
      <c r="Q12" s="49" t="str">
        <f t="shared" si="4"/>
        <v>Extremo</v>
      </c>
      <c r="R12" s="49">
        <f t="shared" si="13"/>
        <v>5</v>
      </c>
      <c r="S12" s="51" t="s">
        <v>111</v>
      </c>
      <c r="T12" s="51" t="s">
        <v>94</v>
      </c>
      <c r="U12" s="49" t="str">
        <f t="shared" si="5"/>
        <v>Probabilidad</v>
      </c>
      <c r="V12" s="52" t="s">
        <v>65</v>
      </c>
      <c r="W12" s="52" t="s">
        <v>66</v>
      </c>
      <c r="X12" s="53" t="str">
        <f t="shared" si="6"/>
        <v>40%</v>
      </c>
      <c r="Y12" s="52" t="s">
        <v>67</v>
      </c>
      <c r="Z12" s="52" t="s">
        <v>68</v>
      </c>
      <c r="AA12" s="52" t="s">
        <v>69</v>
      </c>
      <c r="AB12" s="55">
        <f t="shared" si="7"/>
        <v>0.36</v>
      </c>
      <c r="AC12" s="56" t="str">
        <f t="shared" si="8"/>
        <v>Baja</v>
      </c>
      <c r="AD12" s="57">
        <f t="shared" si="9"/>
        <v>0.36</v>
      </c>
      <c r="AE12" s="56" t="str">
        <f t="shared" si="10"/>
        <v>Catastrófico</v>
      </c>
      <c r="AF12" s="57">
        <f t="shared" si="11"/>
        <v>1</v>
      </c>
      <c r="AG12" s="58" t="str">
        <f t="shared" si="12"/>
        <v>Extremo</v>
      </c>
      <c r="AH12" s="58" t="s">
        <v>70</v>
      </c>
      <c r="AI12" s="52" t="str">
        <f>+IF(OR(AG12="Moderado",AG12="bajo"),Listas!$D$2,Listas!$D$3)</f>
        <v>Reduzca la probabilidad o impacto implementando acciones preventivas diferentes a los controles en un plan de tratamiento que identifique actividad, con fecha, responsable. También puede compartir o transferir el riesgo.</v>
      </c>
      <c r="AJ12" s="59" t="s">
        <v>71</v>
      </c>
      <c r="AK12" s="60" t="s">
        <v>72</v>
      </c>
      <c r="AL12" s="61">
        <v>45789.0</v>
      </c>
      <c r="AM12" s="75" t="s">
        <v>112</v>
      </c>
      <c r="AN12" s="63" t="s">
        <v>74</v>
      </c>
      <c r="AO12" s="64">
        <v>45797.0</v>
      </c>
      <c r="AP12" s="65" t="s">
        <v>75</v>
      </c>
      <c r="AQ12" s="71"/>
      <c r="AR12" s="9"/>
      <c r="AS12" s="9"/>
      <c r="AT12" s="9"/>
      <c r="AU12" s="9"/>
      <c r="AV12" s="9"/>
      <c r="AW12" s="9"/>
      <c r="AX12" s="9"/>
      <c r="AY12" s="9"/>
      <c r="AZ12" s="9"/>
      <c r="BA12" s="9"/>
      <c r="BB12" s="9"/>
    </row>
    <row r="13" ht="178.5" customHeight="1">
      <c r="A13" s="49" t="s">
        <v>113</v>
      </c>
      <c r="B13" s="51" t="s">
        <v>114</v>
      </c>
      <c r="C13" s="51" t="s">
        <v>115</v>
      </c>
      <c r="D13" s="50" t="s">
        <v>116</v>
      </c>
      <c r="E13" s="52" t="s">
        <v>57</v>
      </c>
      <c r="F13" s="50" t="s">
        <v>100</v>
      </c>
      <c r="G13" s="51" t="s">
        <v>117</v>
      </c>
      <c r="H13" s="52" t="s">
        <v>60</v>
      </c>
      <c r="I13" s="50" t="s">
        <v>61</v>
      </c>
      <c r="J13" s="49">
        <v>25.0</v>
      </c>
      <c r="K13" s="52" t="str">
        <f t="shared" si="1"/>
        <v>Media</v>
      </c>
      <c r="L13" s="54">
        <f t="shared" si="2"/>
        <v>0.6</v>
      </c>
      <c r="M13" s="53" t="s">
        <v>110</v>
      </c>
      <c r="N13" s="53" t="str">
        <f>IF(NOT(ISERROR(MATCH(M13,'Anexo 3 Tabla Impacto'!$B$221:$B$223,0))),'Anexo 3 Tabla Impacto'!$F$223&amp;"Por favor no seleccionar los criterios de impacto(Afectación Económica o presupuestal y Pérdida Reputacional)",M13)</f>
        <v>     El riesgo afecta la imagen de la entidad a nivel nacional, con efecto publicitarios sostenible a nivel país</v>
      </c>
      <c r="O13" s="52" t="str">
        <f>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Catastrófico</v>
      </c>
      <c r="P13" s="53">
        <f t="shared" si="3"/>
        <v>1</v>
      </c>
      <c r="Q13" s="49" t="str">
        <f t="shared" si="4"/>
        <v>Extremo</v>
      </c>
      <c r="R13" s="49">
        <f t="shared" si="13"/>
        <v>6</v>
      </c>
      <c r="S13" s="51" t="s">
        <v>118</v>
      </c>
      <c r="T13" s="51" t="s">
        <v>119</v>
      </c>
      <c r="U13" s="49" t="str">
        <f t="shared" si="5"/>
        <v>Probabilidad</v>
      </c>
      <c r="V13" s="52" t="s">
        <v>65</v>
      </c>
      <c r="W13" s="52" t="s">
        <v>66</v>
      </c>
      <c r="X13" s="53" t="str">
        <f t="shared" si="6"/>
        <v>40%</v>
      </c>
      <c r="Y13" s="52" t="s">
        <v>67</v>
      </c>
      <c r="Z13" s="52" t="s">
        <v>68</v>
      </c>
      <c r="AA13" s="52" t="s">
        <v>69</v>
      </c>
      <c r="AB13" s="55">
        <f t="shared" si="7"/>
        <v>0.36</v>
      </c>
      <c r="AC13" s="56" t="str">
        <f t="shared" si="8"/>
        <v>Baja</v>
      </c>
      <c r="AD13" s="57">
        <f t="shared" si="9"/>
        <v>0.36</v>
      </c>
      <c r="AE13" s="56" t="str">
        <f t="shared" si="10"/>
        <v>Catastrófico</v>
      </c>
      <c r="AF13" s="57">
        <f t="shared" si="11"/>
        <v>1</v>
      </c>
      <c r="AG13" s="58" t="str">
        <f t="shared" si="12"/>
        <v>Extremo</v>
      </c>
      <c r="AH13" s="58" t="s">
        <v>70</v>
      </c>
      <c r="AI13" s="52" t="str">
        <f>+IF(OR(AG13="Moderado",AG13="bajo"),Listas!$D$2,Listas!$D$3)</f>
        <v>Reduzca la probabilidad o impacto implementando acciones preventivas diferentes a los controles en un plan de tratamiento que identifique actividad, con fecha, responsable. También puede compartir o transferir el riesgo.</v>
      </c>
      <c r="AJ13" s="67" t="s">
        <v>71</v>
      </c>
      <c r="AK13" s="76" t="s">
        <v>72</v>
      </c>
      <c r="AL13" s="77">
        <v>45792.0</v>
      </c>
      <c r="AM13" s="78" t="s">
        <v>120</v>
      </c>
      <c r="AN13" s="63" t="s">
        <v>74</v>
      </c>
      <c r="AO13" s="64">
        <v>45797.0</v>
      </c>
      <c r="AP13" s="65" t="s">
        <v>75</v>
      </c>
      <c r="AQ13" s="71"/>
      <c r="AR13" s="9"/>
      <c r="AS13" s="9"/>
      <c r="AT13" s="9"/>
      <c r="AU13" s="9"/>
      <c r="AV13" s="9"/>
      <c r="AW13" s="9"/>
      <c r="AX13" s="9"/>
      <c r="AY13" s="9"/>
      <c r="AZ13" s="9"/>
      <c r="BA13" s="9"/>
      <c r="BB13" s="9"/>
    </row>
    <row r="14" ht="151.5" customHeight="1">
      <c r="A14" s="49" t="s">
        <v>121</v>
      </c>
      <c r="B14" s="51" t="s">
        <v>122</v>
      </c>
      <c r="C14" s="51" t="s">
        <v>123</v>
      </c>
      <c r="D14" s="50" t="s">
        <v>124</v>
      </c>
      <c r="E14" s="52" t="s">
        <v>57</v>
      </c>
      <c r="F14" s="50" t="s">
        <v>125</v>
      </c>
      <c r="G14" s="51" t="s">
        <v>126</v>
      </c>
      <c r="H14" s="52" t="s">
        <v>60</v>
      </c>
      <c r="I14" s="50" t="s">
        <v>61</v>
      </c>
      <c r="J14" s="49">
        <v>501.0</v>
      </c>
      <c r="K14" s="52" t="str">
        <f t="shared" si="1"/>
        <v>Alta</v>
      </c>
      <c r="L14" s="54">
        <f t="shared" si="2"/>
        <v>0.8</v>
      </c>
      <c r="M14" s="53" t="s">
        <v>62</v>
      </c>
      <c r="N14" s="53" t="str">
        <f t="shared" ref="N14:N15" si="15">IF(NOT(ISERROR(MATCH(M14,ANCHORARRAY(#REF!),0))),#REF!&amp;"Por favor no seleccionar los criterios de impacto",M14)</f>
        <v>     El riesgo afecta la imagen de la entidad con algunos usuarios de relevancia frente al logro de los objetivos</v>
      </c>
      <c r="O14" s="52" t="str">
        <f>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53">
        <f t="shared" si="3"/>
        <v>0.6</v>
      </c>
      <c r="Q14" s="49" t="str">
        <f t="shared" si="4"/>
        <v>Alto</v>
      </c>
      <c r="R14" s="49">
        <f t="shared" si="13"/>
        <v>7</v>
      </c>
      <c r="S14" s="51" t="s">
        <v>127</v>
      </c>
      <c r="T14" s="51" t="s">
        <v>128</v>
      </c>
      <c r="U14" s="49" t="str">
        <f t="shared" si="5"/>
        <v>Probabilidad</v>
      </c>
      <c r="V14" s="52" t="s">
        <v>65</v>
      </c>
      <c r="W14" s="52" t="s">
        <v>66</v>
      </c>
      <c r="X14" s="53" t="str">
        <f t="shared" si="6"/>
        <v>40%</v>
      </c>
      <c r="Y14" s="52" t="s">
        <v>67</v>
      </c>
      <c r="Z14" s="52" t="s">
        <v>68</v>
      </c>
      <c r="AA14" s="52" t="s">
        <v>69</v>
      </c>
      <c r="AB14" s="55">
        <f t="shared" si="7"/>
        <v>0.48</v>
      </c>
      <c r="AC14" s="56" t="str">
        <f t="shared" si="8"/>
        <v>Media</v>
      </c>
      <c r="AD14" s="57">
        <f t="shared" si="9"/>
        <v>0.48</v>
      </c>
      <c r="AE14" s="56" t="str">
        <f t="shared" si="10"/>
        <v>Moderado</v>
      </c>
      <c r="AF14" s="57">
        <f t="shared" si="11"/>
        <v>0.6</v>
      </c>
      <c r="AG14" s="58" t="str">
        <f t="shared" si="12"/>
        <v>Moderado</v>
      </c>
      <c r="AH14" s="58" t="s">
        <v>70</v>
      </c>
      <c r="AI14" s="79" t="str">
        <f>+IF(OR(AG14="Moderado",AG14="bajo"),Listas!$D$2,Listas!$D$3)</f>
        <v>Se puede aceptar el riesgo no es necesario adoptar medidas adicionales que reduzcan su probabilidad e impacto.</v>
      </c>
      <c r="AJ14" s="80" t="s">
        <v>71</v>
      </c>
      <c r="AK14" s="68" t="s">
        <v>72</v>
      </c>
      <c r="AL14" s="81">
        <v>45797.0</v>
      </c>
      <c r="AM14" s="82" t="s">
        <v>129</v>
      </c>
      <c r="AN14" s="63" t="s">
        <v>86</v>
      </c>
      <c r="AO14" s="64">
        <v>45797.0</v>
      </c>
      <c r="AP14" s="65" t="s">
        <v>75</v>
      </c>
      <c r="AQ14" s="71"/>
      <c r="AR14" s="9"/>
      <c r="AS14" s="9"/>
      <c r="AT14" s="9"/>
      <c r="AU14" s="9"/>
      <c r="AV14" s="9"/>
      <c r="AW14" s="9"/>
      <c r="AX14" s="9"/>
      <c r="AY14" s="9"/>
      <c r="AZ14" s="9"/>
      <c r="BA14" s="9"/>
      <c r="BB14" s="9"/>
    </row>
    <row r="15" ht="151.5" customHeight="1">
      <c r="A15" s="49" t="s">
        <v>130</v>
      </c>
      <c r="B15" s="51" t="s">
        <v>131</v>
      </c>
      <c r="C15" s="51" t="s">
        <v>132</v>
      </c>
      <c r="D15" s="50" t="s">
        <v>133</v>
      </c>
      <c r="E15" s="52" t="s">
        <v>57</v>
      </c>
      <c r="F15" s="50" t="s">
        <v>58</v>
      </c>
      <c r="G15" s="51" t="s">
        <v>134</v>
      </c>
      <c r="H15" s="52" t="s">
        <v>60</v>
      </c>
      <c r="I15" s="52" t="s">
        <v>61</v>
      </c>
      <c r="J15" s="49">
        <v>70.0</v>
      </c>
      <c r="K15" s="52" t="str">
        <f t="shared" si="1"/>
        <v>Media</v>
      </c>
      <c r="L15" s="54">
        <f t="shared" si="2"/>
        <v>0.6</v>
      </c>
      <c r="M15" s="53" t="s">
        <v>82</v>
      </c>
      <c r="N15" s="53" t="str">
        <f t="shared" si="15"/>
        <v>     El riesgo afecta la imagen de de la entidad con efecto publicitario sostenido a nivel de sector administrativo, nivel departamental o municipal</v>
      </c>
      <c r="O15" s="52" t="str">
        <f>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Mayor</v>
      </c>
      <c r="P15" s="53">
        <f t="shared" si="3"/>
        <v>0.8</v>
      </c>
      <c r="Q15" s="49" t="str">
        <f t="shared" si="4"/>
        <v>Alto</v>
      </c>
      <c r="R15" s="49">
        <f t="shared" si="13"/>
        <v>8</v>
      </c>
      <c r="S15" s="51" t="s">
        <v>135</v>
      </c>
      <c r="T15" s="51" t="s">
        <v>136</v>
      </c>
      <c r="U15" s="49" t="str">
        <f t="shared" si="5"/>
        <v>Probabilidad</v>
      </c>
      <c r="V15" s="52" t="s">
        <v>65</v>
      </c>
      <c r="W15" s="52" t="s">
        <v>66</v>
      </c>
      <c r="X15" s="53" t="str">
        <f t="shared" si="6"/>
        <v>40%</v>
      </c>
      <c r="Y15" s="52" t="s">
        <v>67</v>
      </c>
      <c r="Z15" s="52" t="s">
        <v>68</v>
      </c>
      <c r="AA15" s="52" t="s">
        <v>69</v>
      </c>
      <c r="AB15" s="55">
        <f t="shared" si="7"/>
        <v>0.36</v>
      </c>
      <c r="AC15" s="56" t="str">
        <f t="shared" si="8"/>
        <v>Baja</v>
      </c>
      <c r="AD15" s="57">
        <f t="shared" si="9"/>
        <v>0.36</v>
      </c>
      <c r="AE15" s="56" t="str">
        <f t="shared" si="10"/>
        <v>Mayor</v>
      </c>
      <c r="AF15" s="57">
        <f t="shared" si="11"/>
        <v>0.8</v>
      </c>
      <c r="AG15" s="58" t="str">
        <f t="shared" si="12"/>
        <v>Alto</v>
      </c>
      <c r="AH15" s="83" t="s">
        <v>70</v>
      </c>
      <c r="AI15" s="84" t="str">
        <f>+IF(OR(AG15="Moderado",AG15="bajo"),Listas!$D$2,Listas!$D$3)</f>
        <v>Reduzca la probabilidad o impacto implementando acciones preventivas diferentes a los controles en un plan de tratamiento que identifique actividad, con fecha, responsable. También puede compartir o transferir el riesgo.</v>
      </c>
      <c r="AJ15" s="65" t="s">
        <v>71</v>
      </c>
      <c r="AK15" s="85" t="s">
        <v>72</v>
      </c>
      <c r="AL15" s="86">
        <v>45786.0</v>
      </c>
      <c r="AM15" s="87" t="s">
        <v>137</v>
      </c>
      <c r="AN15" s="63" t="s">
        <v>74</v>
      </c>
      <c r="AO15" s="64">
        <v>45797.0</v>
      </c>
      <c r="AP15" s="65" t="s">
        <v>75</v>
      </c>
      <c r="AQ15" s="71"/>
      <c r="AR15" s="9"/>
      <c r="AS15" s="9"/>
      <c r="AT15" s="9"/>
      <c r="AU15" s="9"/>
      <c r="AV15" s="9"/>
      <c r="AW15" s="9"/>
      <c r="AX15" s="9"/>
      <c r="AY15" s="9"/>
      <c r="AZ15" s="9"/>
      <c r="BA15" s="9"/>
      <c r="BB15" s="9"/>
    </row>
    <row r="16" ht="151.5" customHeight="1">
      <c r="A16" s="49" t="s">
        <v>138</v>
      </c>
      <c r="B16" s="51" t="s">
        <v>139</v>
      </c>
      <c r="C16" s="51" t="s">
        <v>140</v>
      </c>
      <c r="D16" s="50" t="s">
        <v>141</v>
      </c>
      <c r="E16" s="52" t="s">
        <v>57</v>
      </c>
      <c r="F16" s="50" t="s">
        <v>100</v>
      </c>
      <c r="G16" s="51" t="s">
        <v>142</v>
      </c>
      <c r="H16" s="52" t="s">
        <v>60</v>
      </c>
      <c r="I16" s="52" t="s">
        <v>61</v>
      </c>
      <c r="J16" s="49">
        <v>1000.0</v>
      </c>
      <c r="K16" s="52" t="str">
        <f t="shared" si="1"/>
        <v>Alta</v>
      </c>
      <c r="L16" s="54">
        <f t="shared" si="2"/>
        <v>0.8</v>
      </c>
      <c r="M16" s="53" t="s">
        <v>82</v>
      </c>
      <c r="N16" s="53" t="str">
        <f>IF(NOT(ISERROR(MATCH(M16,'Anexo 3 Tabla Impacto'!$B$221:$B$223,0))),'Anexo 3 Tabla Impacto'!$F$223&amp;"Por favor no seleccionar los criterios de impacto(Afectación Económica o presupuestal y Pérdida Reputacional)",M16)</f>
        <v>     El riesgo afecta la imagen de de la entidad con efecto publicitario sostenido a nivel de sector administrativo, nivel departamental o municipal</v>
      </c>
      <c r="O16" s="52" t="str">
        <f>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Mayor</v>
      </c>
      <c r="P16" s="53">
        <f t="shared" si="3"/>
        <v>0.8</v>
      </c>
      <c r="Q16" s="49" t="str">
        <f t="shared" si="4"/>
        <v>Alto</v>
      </c>
      <c r="R16" s="49">
        <f t="shared" si="13"/>
        <v>9</v>
      </c>
      <c r="S16" s="51" t="s">
        <v>143</v>
      </c>
      <c r="T16" s="51" t="s">
        <v>84</v>
      </c>
      <c r="U16" s="49" t="str">
        <f t="shared" si="5"/>
        <v>Probabilidad</v>
      </c>
      <c r="V16" s="52" t="s">
        <v>65</v>
      </c>
      <c r="W16" s="52" t="s">
        <v>66</v>
      </c>
      <c r="X16" s="53" t="str">
        <f t="shared" si="6"/>
        <v>40%</v>
      </c>
      <c r="Y16" s="52" t="s">
        <v>67</v>
      </c>
      <c r="Z16" s="52" t="s">
        <v>68</v>
      </c>
      <c r="AA16" s="52" t="s">
        <v>69</v>
      </c>
      <c r="AB16" s="55">
        <f t="shared" si="7"/>
        <v>0.48</v>
      </c>
      <c r="AC16" s="56" t="str">
        <f t="shared" si="8"/>
        <v>Media</v>
      </c>
      <c r="AD16" s="57">
        <f t="shared" si="9"/>
        <v>0.48</v>
      </c>
      <c r="AE16" s="56" t="str">
        <f t="shared" si="10"/>
        <v>Mayor</v>
      </c>
      <c r="AF16" s="57">
        <f t="shared" si="11"/>
        <v>0.8</v>
      </c>
      <c r="AG16" s="58" t="str">
        <f t="shared" si="12"/>
        <v>Alto</v>
      </c>
      <c r="AH16" s="83" t="s">
        <v>70</v>
      </c>
      <c r="AI16" s="84" t="str">
        <f>+IF(OR(AG16="Moderado",AG16="bajo"),Listas!$D$2,Listas!$D$3)</f>
        <v>Reduzca la probabilidad o impacto implementando acciones preventivas diferentes a los controles en un plan de tratamiento que identifique actividad, con fecha, responsable. También puede compartir o transferir el riesgo.</v>
      </c>
      <c r="AJ16" s="65" t="s">
        <v>71</v>
      </c>
      <c r="AK16" s="88" t="s">
        <v>72</v>
      </c>
      <c r="AL16" s="89">
        <v>45777.0</v>
      </c>
      <c r="AM16" s="90" t="s">
        <v>144</v>
      </c>
      <c r="AN16" s="63" t="s">
        <v>74</v>
      </c>
      <c r="AO16" s="64">
        <v>45797.0</v>
      </c>
      <c r="AP16" s="65" t="s">
        <v>75</v>
      </c>
      <c r="AQ16" s="71"/>
      <c r="AR16" s="9"/>
      <c r="AS16" s="9"/>
      <c r="AT16" s="9"/>
      <c r="AU16" s="9"/>
      <c r="AV16" s="9"/>
      <c r="AW16" s="9"/>
      <c r="AX16" s="9"/>
      <c r="AY16" s="9"/>
      <c r="AZ16" s="9"/>
      <c r="BA16" s="9"/>
      <c r="BB16" s="9"/>
    </row>
    <row r="17" ht="151.5" customHeight="1">
      <c r="A17" s="49" t="s">
        <v>145</v>
      </c>
      <c r="B17" s="51" t="s">
        <v>146</v>
      </c>
      <c r="C17" s="51" t="s">
        <v>147</v>
      </c>
      <c r="D17" s="50" t="s">
        <v>108</v>
      </c>
      <c r="E17" s="52" t="s">
        <v>57</v>
      </c>
      <c r="F17" s="50" t="s">
        <v>100</v>
      </c>
      <c r="G17" s="51" t="s">
        <v>148</v>
      </c>
      <c r="H17" s="52" t="s">
        <v>60</v>
      </c>
      <c r="I17" s="52" t="s">
        <v>61</v>
      </c>
      <c r="J17" s="49">
        <v>1.0</v>
      </c>
      <c r="K17" s="52" t="str">
        <f t="shared" si="1"/>
        <v>Muy Baja</v>
      </c>
      <c r="L17" s="54">
        <f t="shared" si="2"/>
        <v>0.2</v>
      </c>
      <c r="M17" s="53" t="s">
        <v>82</v>
      </c>
      <c r="N17" s="53" t="str">
        <f t="shared" ref="N17:N23" si="16">IF(NOT(ISERROR(MATCH(M17,ANCHORARRAY(#REF!),0))),#REF!&amp;"Por favor no seleccionar los criterios de impacto",M17)</f>
        <v>     El riesgo afecta la imagen de de la entidad con efecto publicitario sostenido a nivel de sector administrativo, nivel departamental o municipal</v>
      </c>
      <c r="O17" s="52" t="str">
        <f>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53">
        <f t="shared" si="3"/>
        <v>0.8</v>
      </c>
      <c r="Q17" s="49" t="str">
        <f t="shared" si="4"/>
        <v>Alto</v>
      </c>
      <c r="R17" s="49">
        <f t="shared" si="13"/>
        <v>10</v>
      </c>
      <c r="S17" s="51" t="s">
        <v>149</v>
      </c>
      <c r="T17" s="51" t="s">
        <v>150</v>
      </c>
      <c r="U17" s="49" t="str">
        <f t="shared" si="5"/>
        <v>Probabilidad</v>
      </c>
      <c r="V17" s="52" t="s">
        <v>65</v>
      </c>
      <c r="W17" s="52" t="s">
        <v>66</v>
      </c>
      <c r="X17" s="53" t="str">
        <f t="shared" si="6"/>
        <v>40%</v>
      </c>
      <c r="Y17" s="52" t="s">
        <v>67</v>
      </c>
      <c r="Z17" s="52" t="s">
        <v>68</v>
      </c>
      <c r="AA17" s="52" t="s">
        <v>69</v>
      </c>
      <c r="AB17" s="55">
        <f t="shared" si="7"/>
        <v>0.12</v>
      </c>
      <c r="AC17" s="56" t="str">
        <f t="shared" si="8"/>
        <v>Muy Baja</v>
      </c>
      <c r="AD17" s="57">
        <f t="shared" si="9"/>
        <v>0.12</v>
      </c>
      <c r="AE17" s="56" t="str">
        <f t="shared" si="10"/>
        <v>Mayor</v>
      </c>
      <c r="AF17" s="57">
        <f t="shared" si="11"/>
        <v>0.8</v>
      </c>
      <c r="AG17" s="58" t="str">
        <f t="shared" si="12"/>
        <v>Alto</v>
      </c>
      <c r="AH17" s="83" t="s">
        <v>70</v>
      </c>
      <c r="AI17" s="84" t="str">
        <f>+IF(OR(AG17="Moderado",AG17="bajo"),Listas!$D$2,Listas!$D$3)</f>
        <v>Reduzca la probabilidad o impacto implementando acciones preventivas diferentes a los controles en un plan de tratamiento que identifique actividad, con fecha, responsable. También puede compartir o transferir el riesgo.</v>
      </c>
      <c r="AJ17" s="65" t="s">
        <v>71</v>
      </c>
      <c r="AK17" s="91" t="s">
        <v>72</v>
      </c>
      <c r="AL17" s="92">
        <v>45785.0</v>
      </c>
      <c r="AM17" s="93" t="s">
        <v>151</v>
      </c>
      <c r="AN17" s="63" t="s">
        <v>74</v>
      </c>
      <c r="AO17" s="64">
        <v>45797.0</v>
      </c>
      <c r="AP17" s="65" t="s">
        <v>75</v>
      </c>
      <c r="AQ17" s="71"/>
      <c r="AR17" s="9"/>
      <c r="AS17" s="9"/>
      <c r="AT17" s="9"/>
      <c r="AU17" s="9"/>
      <c r="AV17" s="9"/>
      <c r="AW17" s="9"/>
      <c r="AX17" s="9"/>
      <c r="AY17" s="9"/>
      <c r="AZ17" s="9"/>
      <c r="BA17" s="9"/>
      <c r="BB17" s="9"/>
    </row>
    <row r="18" ht="151.5" customHeight="1">
      <c r="A18" s="49" t="s">
        <v>152</v>
      </c>
      <c r="B18" s="51" t="s">
        <v>153</v>
      </c>
      <c r="C18" s="51" t="s">
        <v>154</v>
      </c>
      <c r="D18" s="50" t="s">
        <v>155</v>
      </c>
      <c r="E18" s="52" t="s">
        <v>57</v>
      </c>
      <c r="F18" s="50" t="s">
        <v>156</v>
      </c>
      <c r="G18" s="51" t="s">
        <v>157</v>
      </c>
      <c r="H18" s="52" t="s">
        <v>60</v>
      </c>
      <c r="I18" s="52" t="s">
        <v>61</v>
      </c>
      <c r="J18" s="49">
        <v>3000.0</v>
      </c>
      <c r="K18" s="52" t="str">
        <f t="shared" si="1"/>
        <v>Alta</v>
      </c>
      <c r="L18" s="54">
        <f t="shared" si="2"/>
        <v>0.8</v>
      </c>
      <c r="M18" s="53" t="s">
        <v>82</v>
      </c>
      <c r="N18" s="53" t="str">
        <f t="shared" si="16"/>
        <v>     El riesgo afecta la imagen de de la entidad con efecto publicitario sostenido a nivel de sector administrativo, nivel departamental o municipal</v>
      </c>
      <c r="O18" s="52" t="str">
        <f>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53">
        <f t="shared" si="3"/>
        <v>0.8</v>
      </c>
      <c r="Q18" s="49" t="str">
        <f t="shared" si="4"/>
        <v>Alto</v>
      </c>
      <c r="R18" s="49">
        <f t="shared" si="13"/>
        <v>11</v>
      </c>
      <c r="S18" s="51" t="s">
        <v>158</v>
      </c>
      <c r="T18" s="51" t="s">
        <v>84</v>
      </c>
      <c r="U18" s="49" t="str">
        <f t="shared" si="5"/>
        <v>Probabilidad</v>
      </c>
      <c r="V18" s="52" t="s">
        <v>65</v>
      </c>
      <c r="W18" s="52" t="s">
        <v>66</v>
      </c>
      <c r="X18" s="53" t="str">
        <f t="shared" si="6"/>
        <v>40%</v>
      </c>
      <c r="Y18" s="52" t="s">
        <v>67</v>
      </c>
      <c r="Z18" s="52" t="s">
        <v>68</v>
      </c>
      <c r="AA18" s="52" t="s">
        <v>69</v>
      </c>
      <c r="AB18" s="55">
        <f t="shared" si="7"/>
        <v>0.48</v>
      </c>
      <c r="AC18" s="56" t="str">
        <f t="shared" si="8"/>
        <v>Media</v>
      </c>
      <c r="AD18" s="57">
        <f t="shared" si="9"/>
        <v>0.48</v>
      </c>
      <c r="AE18" s="56" t="str">
        <f t="shared" si="10"/>
        <v>Mayor</v>
      </c>
      <c r="AF18" s="57">
        <f t="shared" si="11"/>
        <v>0.8</v>
      </c>
      <c r="AG18" s="58" t="str">
        <f t="shared" si="12"/>
        <v>Alto</v>
      </c>
      <c r="AH18" s="83" t="s">
        <v>70</v>
      </c>
      <c r="AI18" s="84" t="str">
        <f>+IF(OR(AG18="Moderado",AG18="bajo"),Listas!$D$2,Listas!$D$3)</f>
        <v>Reduzca la probabilidad o impacto implementando acciones preventivas diferentes a los controles en un plan de tratamiento que identifique actividad, con fecha, responsable. También puede compartir o transferir el riesgo.</v>
      </c>
      <c r="AJ18" s="65" t="s">
        <v>71</v>
      </c>
      <c r="AK18" s="91" t="s">
        <v>72</v>
      </c>
      <c r="AL18" s="86">
        <v>45786.0</v>
      </c>
      <c r="AM18" s="94" t="s">
        <v>159</v>
      </c>
      <c r="AN18" s="63" t="s">
        <v>74</v>
      </c>
      <c r="AO18" s="64">
        <v>45797.0</v>
      </c>
      <c r="AP18" s="65" t="s">
        <v>75</v>
      </c>
      <c r="AQ18" s="71"/>
      <c r="AR18" s="9"/>
      <c r="AS18" s="9"/>
      <c r="AT18" s="9"/>
      <c r="AU18" s="9"/>
      <c r="AV18" s="9"/>
      <c r="AW18" s="9"/>
      <c r="AX18" s="9"/>
      <c r="AY18" s="9"/>
      <c r="AZ18" s="9"/>
      <c r="BA18" s="9"/>
      <c r="BB18" s="9"/>
    </row>
    <row r="19" ht="151.5" customHeight="1">
      <c r="A19" s="49" t="s">
        <v>160</v>
      </c>
      <c r="B19" s="51" t="s">
        <v>161</v>
      </c>
      <c r="C19" s="51" t="s">
        <v>162</v>
      </c>
      <c r="D19" s="50" t="s">
        <v>163</v>
      </c>
      <c r="E19" s="52" t="s">
        <v>57</v>
      </c>
      <c r="F19" s="50" t="s">
        <v>100</v>
      </c>
      <c r="G19" s="51" t="s">
        <v>164</v>
      </c>
      <c r="H19" s="52" t="s">
        <v>60</v>
      </c>
      <c r="I19" s="52" t="s">
        <v>61</v>
      </c>
      <c r="J19" s="49">
        <v>35.0</v>
      </c>
      <c r="K19" s="52" t="str">
        <f t="shared" si="1"/>
        <v>Media</v>
      </c>
      <c r="L19" s="53">
        <f t="shared" si="2"/>
        <v>0.6</v>
      </c>
      <c r="M19" s="53" t="s">
        <v>110</v>
      </c>
      <c r="N19" s="53" t="str">
        <f t="shared" si="16"/>
        <v>     El riesgo afecta la imagen de la entidad a nivel nacional, con efecto publicitarios sostenible a nivel país</v>
      </c>
      <c r="O19" s="52" t="str">
        <f>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Catastrófico</v>
      </c>
      <c r="P19" s="53">
        <f t="shared" si="3"/>
        <v>1</v>
      </c>
      <c r="Q19" s="49" t="str">
        <f t="shared" si="4"/>
        <v>Extremo</v>
      </c>
      <c r="R19" s="49">
        <f t="shared" si="13"/>
        <v>12</v>
      </c>
      <c r="S19" s="51" t="s">
        <v>165</v>
      </c>
      <c r="T19" s="51" t="s">
        <v>166</v>
      </c>
      <c r="U19" s="49" t="str">
        <f t="shared" si="5"/>
        <v>Probabilidad</v>
      </c>
      <c r="V19" s="52" t="s">
        <v>65</v>
      </c>
      <c r="W19" s="52" t="s">
        <v>66</v>
      </c>
      <c r="X19" s="53" t="str">
        <f t="shared" si="6"/>
        <v>40%</v>
      </c>
      <c r="Y19" s="52" t="s">
        <v>67</v>
      </c>
      <c r="Z19" s="52" t="s">
        <v>68</v>
      </c>
      <c r="AA19" s="52" t="s">
        <v>69</v>
      </c>
      <c r="AB19" s="55">
        <f t="shared" si="7"/>
        <v>0.36</v>
      </c>
      <c r="AC19" s="56" t="str">
        <f t="shared" si="8"/>
        <v>Baja</v>
      </c>
      <c r="AD19" s="57">
        <f t="shared" si="9"/>
        <v>0.36</v>
      </c>
      <c r="AE19" s="56" t="str">
        <f t="shared" si="10"/>
        <v>Catastrófico</v>
      </c>
      <c r="AF19" s="57">
        <f t="shared" si="11"/>
        <v>1</v>
      </c>
      <c r="AG19" s="58" t="str">
        <f t="shared" si="12"/>
        <v>Extremo</v>
      </c>
      <c r="AH19" s="83" t="s">
        <v>70</v>
      </c>
      <c r="AI19" s="84" t="str">
        <f>+IF(OR(AG19="Moderado",AG19="bajo"),Listas!$D$2,Listas!$D$3)</f>
        <v>Reduzca la probabilidad o impacto implementando acciones preventivas diferentes a los controles en un plan de tratamiento que identifique actividad, con fecha, responsable. También puede compartir o transferir el riesgo.</v>
      </c>
      <c r="AJ19" s="65" t="s">
        <v>71</v>
      </c>
      <c r="AK19" s="95" t="s">
        <v>72</v>
      </c>
      <c r="AL19" s="96">
        <v>45777.0</v>
      </c>
      <c r="AM19" s="97" t="s">
        <v>167</v>
      </c>
      <c r="AN19" s="98" t="s">
        <v>74</v>
      </c>
      <c r="AO19" s="99">
        <v>45797.0</v>
      </c>
      <c r="AP19" s="65" t="s">
        <v>75</v>
      </c>
      <c r="AQ19" s="71"/>
      <c r="AR19" s="9"/>
      <c r="AS19" s="9"/>
      <c r="AT19" s="9"/>
      <c r="AU19" s="9"/>
      <c r="AV19" s="9"/>
      <c r="AW19" s="9"/>
      <c r="AX19" s="9"/>
      <c r="AY19" s="9"/>
      <c r="AZ19" s="9"/>
      <c r="BA19" s="9"/>
      <c r="BB19" s="9"/>
    </row>
    <row r="20" ht="183.75" customHeight="1">
      <c r="A20" s="49" t="s">
        <v>168</v>
      </c>
      <c r="B20" s="51" t="s">
        <v>169</v>
      </c>
      <c r="C20" s="51" t="s">
        <v>170</v>
      </c>
      <c r="D20" s="50" t="s">
        <v>171</v>
      </c>
      <c r="E20" s="52" t="s">
        <v>57</v>
      </c>
      <c r="F20" s="50" t="s">
        <v>58</v>
      </c>
      <c r="G20" s="51" t="s">
        <v>109</v>
      </c>
      <c r="H20" s="52" t="s">
        <v>60</v>
      </c>
      <c r="I20" s="52" t="s">
        <v>61</v>
      </c>
      <c r="J20" s="49">
        <v>1500.0</v>
      </c>
      <c r="K20" s="52" t="str">
        <f t="shared" si="1"/>
        <v>Alta</v>
      </c>
      <c r="L20" s="53">
        <f t="shared" si="2"/>
        <v>0.8</v>
      </c>
      <c r="M20" s="53" t="s">
        <v>110</v>
      </c>
      <c r="N20" s="53" t="str">
        <f t="shared" si="16"/>
        <v>     El riesgo afecta la imagen de la entidad a nivel nacional, con efecto publicitarios sostenible a nivel país</v>
      </c>
      <c r="O20" s="52" t="str">
        <f>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Catastrófico</v>
      </c>
      <c r="P20" s="53">
        <f t="shared" si="3"/>
        <v>1</v>
      </c>
      <c r="Q20" s="49" t="str">
        <f t="shared" si="4"/>
        <v>Extremo</v>
      </c>
      <c r="R20" s="49">
        <f t="shared" si="13"/>
        <v>13</v>
      </c>
      <c r="S20" s="51" t="s">
        <v>172</v>
      </c>
      <c r="T20" s="51" t="s">
        <v>173</v>
      </c>
      <c r="U20" s="49" t="str">
        <f t="shared" si="5"/>
        <v>Probabilidad</v>
      </c>
      <c r="V20" s="52" t="s">
        <v>65</v>
      </c>
      <c r="W20" s="52" t="s">
        <v>66</v>
      </c>
      <c r="X20" s="53" t="str">
        <f t="shared" si="6"/>
        <v>40%</v>
      </c>
      <c r="Y20" s="52" t="s">
        <v>67</v>
      </c>
      <c r="Z20" s="52" t="s">
        <v>68</v>
      </c>
      <c r="AA20" s="52" t="s">
        <v>69</v>
      </c>
      <c r="AB20" s="55">
        <f t="shared" si="7"/>
        <v>0.48</v>
      </c>
      <c r="AC20" s="56" t="str">
        <f t="shared" si="8"/>
        <v>Media</v>
      </c>
      <c r="AD20" s="57">
        <f t="shared" si="9"/>
        <v>0.48</v>
      </c>
      <c r="AE20" s="56" t="str">
        <f t="shared" si="10"/>
        <v>Catastrófico</v>
      </c>
      <c r="AF20" s="57">
        <f t="shared" si="11"/>
        <v>1</v>
      </c>
      <c r="AG20" s="58" t="str">
        <f t="shared" si="12"/>
        <v>Extremo</v>
      </c>
      <c r="AH20" s="83" t="s">
        <v>70</v>
      </c>
      <c r="AI20" s="84" t="str">
        <f>+IF(OR(AG20="Moderado",AG20="bajo"),Listas!$D$2,Listas!$D$3)</f>
        <v>Reduzca la probabilidad o impacto implementando acciones preventivas diferentes a los controles en un plan de tratamiento que identifique actividad, con fecha, responsable. También puede compartir o transferir el riesgo.</v>
      </c>
      <c r="AJ20" s="100"/>
      <c r="AK20" s="101" t="s">
        <v>72</v>
      </c>
      <c r="AL20" s="102">
        <v>45789.0</v>
      </c>
      <c r="AM20" s="103" t="s">
        <v>174</v>
      </c>
      <c r="AN20" s="104" t="s">
        <v>74</v>
      </c>
      <c r="AO20" s="105">
        <v>45797.0</v>
      </c>
      <c r="AP20" s="106" t="s">
        <v>75</v>
      </c>
      <c r="AQ20" s="71"/>
      <c r="AR20" s="9"/>
      <c r="AS20" s="9"/>
      <c r="AT20" s="9"/>
      <c r="AU20" s="9"/>
      <c r="AV20" s="9"/>
      <c r="AW20" s="9"/>
      <c r="AX20" s="9"/>
      <c r="AY20" s="9"/>
      <c r="AZ20" s="9"/>
      <c r="BA20" s="9"/>
      <c r="BB20" s="9"/>
    </row>
    <row r="21" ht="138.0" customHeight="1">
      <c r="A21" s="49" t="s">
        <v>175</v>
      </c>
      <c r="B21" s="51" t="s">
        <v>176</v>
      </c>
      <c r="C21" s="52" t="s">
        <v>177</v>
      </c>
      <c r="D21" s="50" t="s">
        <v>178</v>
      </c>
      <c r="E21" s="52" t="s">
        <v>57</v>
      </c>
      <c r="F21" s="50" t="s">
        <v>125</v>
      </c>
      <c r="G21" s="51" t="s">
        <v>179</v>
      </c>
      <c r="H21" s="52" t="s">
        <v>60</v>
      </c>
      <c r="I21" s="52" t="s">
        <v>61</v>
      </c>
      <c r="J21" s="49">
        <v>957.0</v>
      </c>
      <c r="K21" s="107" t="str">
        <f t="shared" si="1"/>
        <v>Alta</v>
      </c>
      <c r="L21" s="53">
        <f t="shared" si="2"/>
        <v>0.8</v>
      </c>
      <c r="M21" s="53" t="s">
        <v>82</v>
      </c>
      <c r="N21" s="53" t="str">
        <f t="shared" si="16"/>
        <v>     El riesgo afecta la imagen de de la entidad con efecto publicitario sostenido a nivel de sector administrativo, nivel departamental o municipal</v>
      </c>
      <c r="O21" s="107" t="str">
        <f>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Mayor</v>
      </c>
      <c r="P21" s="53">
        <f t="shared" si="3"/>
        <v>0.8</v>
      </c>
      <c r="Q21" s="108" t="str">
        <f t="shared" si="4"/>
        <v>Alto</v>
      </c>
      <c r="R21" s="49">
        <f t="shared" si="13"/>
        <v>14</v>
      </c>
      <c r="S21" s="50" t="s">
        <v>180</v>
      </c>
      <c r="T21" s="51" t="s">
        <v>181</v>
      </c>
      <c r="U21" s="49" t="str">
        <f t="shared" si="5"/>
        <v>Probabilidad</v>
      </c>
      <c r="V21" s="52" t="s">
        <v>65</v>
      </c>
      <c r="W21" s="52" t="s">
        <v>66</v>
      </c>
      <c r="X21" s="53" t="str">
        <f t="shared" si="6"/>
        <v>40%</v>
      </c>
      <c r="Y21" s="52" t="s">
        <v>67</v>
      </c>
      <c r="Z21" s="52" t="s">
        <v>68</v>
      </c>
      <c r="AA21" s="52" t="s">
        <v>69</v>
      </c>
      <c r="AB21" s="55">
        <f t="shared" si="7"/>
        <v>0.48</v>
      </c>
      <c r="AC21" s="56" t="str">
        <f t="shared" si="8"/>
        <v>Media</v>
      </c>
      <c r="AD21" s="57">
        <f t="shared" si="9"/>
        <v>0.48</v>
      </c>
      <c r="AE21" s="56" t="str">
        <f t="shared" si="10"/>
        <v>Mayor</v>
      </c>
      <c r="AF21" s="57">
        <f t="shared" si="11"/>
        <v>0.8</v>
      </c>
      <c r="AG21" s="58" t="str">
        <f t="shared" si="12"/>
        <v>Alto</v>
      </c>
      <c r="AH21" s="83" t="s">
        <v>70</v>
      </c>
      <c r="AI21" s="84" t="str">
        <f>+IF(OR(AG21="Moderado",AG21="bajo"),Listas!$D$2,Listas!$D$3)</f>
        <v>Reduzca la probabilidad o impacto implementando acciones preventivas diferentes a los controles en un plan de tratamiento que identifique actividad, con fecha, responsable. También puede compartir o transferir el riesgo.</v>
      </c>
      <c r="AJ21" s="109" t="s">
        <v>71</v>
      </c>
      <c r="AK21" s="110" t="s">
        <v>72</v>
      </c>
      <c r="AL21" s="111">
        <v>45786.0</v>
      </c>
      <c r="AM21" s="112" t="s">
        <v>182</v>
      </c>
      <c r="AN21" s="104" t="s">
        <v>74</v>
      </c>
      <c r="AO21" s="105">
        <v>45797.0</v>
      </c>
      <c r="AP21" s="106" t="s">
        <v>75</v>
      </c>
      <c r="AQ21" s="71"/>
      <c r="AR21" s="113"/>
      <c r="AS21" s="113"/>
      <c r="AT21" s="113"/>
      <c r="AU21" s="113"/>
      <c r="AV21" s="113"/>
      <c r="AW21" s="113"/>
      <c r="AX21" s="113"/>
      <c r="AY21" s="113"/>
      <c r="AZ21" s="113"/>
      <c r="BA21" s="113"/>
      <c r="BB21" s="113"/>
    </row>
    <row r="22" ht="177.75" customHeight="1">
      <c r="A22" s="49" t="s">
        <v>183</v>
      </c>
      <c r="B22" s="51" t="s">
        <v>97</v>
      </c>
      <c r="C22" s="52" t="s">
        <v>98</v>
      </c>
      <c r="D22" s="50" t="s">
        <v>184</v>
      </c>
      <c r="E22" s="52" t="s">
        <v>57</v>
      </c>
      <c r="F22" s="50" t="s">
        <v>125</v>
      </c>
      <c r="G22" s="51" t="s">
        <v>179</v>
      </c>
      <c r="H22" s="52" t="s">
        <v>60</v>
      </c>
      <c r="I22" s="52" t="s">
        <v>61</v>
      </c>
      <c r="J22" s="49">
        <v>30.0</v>
      </c>
      <c r="K22" s="107" t="str">
        <f t="shared" si="1"/>
        <v>Media</v>
      </c>
      <c r="L22" s="53">
        <f t="shared" si="2"/>
        <v>0.6</v>
      </c>
      <c r="M22" s="53" t="s">
        <v>110</v>
      </c>
      <c r="N22" s="53" t="str">
        <f t="shared" si="16"/>
        <v>     El riesgo afecta la imagen de la entidad a nivel nacional, con efecto publicitarios sostenible a nivel país</v>
      </c>
      <c r="O22" s="107" t="str">
        <f>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Catastrófico</v>
      </c>
      <c r="P22" s="53">
        <f t="shared" si="3"/>
        <v>1</v>
      </c>
      <c r="Q22" s="108" t="str">
        <f t="shared" si="4"/>
        <v>Extremo</v>
      </c>
      <c r="R22" s="49">
        <f t="shared" si="13"/>
        <v>15</v>
      </c>
      <c r="S22" s="50" t="s">
        <v>185</v>
      </c>
      <c r="T22" s="51" t="s">
        <v>181</v>
      </c>
      <c r="U22" s="49" t="str">
        <f t="shared" si="5"/>
        <v>Probabilidad</v>
      </c>
      <c r="V22" s="52" t="s">
        <v>65</v>
      </c>
      <c r="W22" s="52" t="s">
        <v>66</v>
      </c>
      <c r="X22" s="53" t="str">
        <f t="shared" si="6"/>
        <v>40%</v>
      </c>
      <c r="Y22" s="52" t="s">
        <v>67</v>
      </c>
      <c r="Z22" s="52" t="s">
        <v>68</v>
      </c>
      <c r="AA22" s="52" t="s">
        <v>69</v>
      </c>
      <c r="AB22" s="55">
        <f t="shared" si="7"/>
        <v>0.36</v>
      </c>
      <c r="AC22" s="56" t="str">
        <f t="shared" si="8"/>
        <v>Baja</v>
      </c>
      <c r="AD22" s="57">
        <f t="shared" si="9"/>
        <v>0.36</v>
      </c>
      <c r="AE22" s="56" t="str">
        <f t="shared" si="10"/>
        <v>Catastrófico</v>
      </c>
      <c r="AF22" s="57">
        <f t="shared" si="11"/>
        <v>1</v>
      </c>
      <c r="AG22" s="58" t="str">
        <f t="shared" si="12"/>
        <v>Extremo</v>
      </c>
      <c r="AH22" s="58" t="s">
        <v>70</v>
      </c>
      <c r="AI22" s="114" t="str">
        <f>+IF(OR(AG22="Moderado",AG22="bajo"),Listas!$D$2,Listas!$D$3)</f>
        <v>Reduzca la probabilidad o impacto implementando acciones preventivas diferentes a los controles en un plan de tratamiento que identifique actividad, con fecha, responsable. También puede compartir o transferir el riesgo.</v>
      </c>
      <c r="AJ22" s="115" t="s">
        <v>71</v>
      </c>
      <c r="AK22" s="110" t="s">
        <v>72</v>
      </c>
      <c r="AL22" s="116">
        <v>45798.0</v>
      </c>
      <c r="AM22" s="117" t="s">
        <v>186</v>
      </c>
      <c r="AN22" s="104" t="s">
        <v>86</v>
      </c>
      <c r="AO22" s="105">
        <v>45798.0</v>
      </c>
      <c r="AP22" s="106" t="s">
        <v>75</v>
      </c>
      <c r="AQ22" s="71"/>
      <c r="AR22" s="118"/>
      <c r="AS22" s="118"/>
      <c r="AT22" s="118"/>
      <c r="AU22" s="118"/>
      <c r="AV22" s="118"/>
      <c r="AW22" s="118"/>
      <c r="AX22" s="118"/>
      <c r="AY22" s="118"/>
      <c r="AZ22" s="118"/>
      <c r="BA22" s="118"/>
      <c r="BB22" s="118"/>
    </row>
    <row r="23" ht="185.25" customHeight="1">
      <c r="A23" s="49" t="s">
        <v>187</v>
      </c>
      <c r="B23" s="51" t="s">
        <v>97</v>
      </c>
      <c r="C23" s="52" t="s">
        <v>98</v>
      </c>
      <c r="D23" s="50" t="s">
        <v>188</v>
      </c>
      <c r="E23" s="52" t="s">
        <v>57</v>
      </c>
      <c r="F23" s="50" t="s">
        <v>125</v>
      </c>
      <c r="G23" s="51" t="s">
        <v>179</v>
      </c>
      <c r="H23" s="52" t="s">
        <v>60</v>
      </c>
      <c r="I23" s="52" t="s">
        <v>61</v>
      </c>
      <c r="J23" s="49">
        <v>25.0</v>
      </c>
      <c r="K23" s="107" t="str">
        <f t="shared" si="1"/>
        <v>Media</v>
      </c>
      <c r="L23" s="53">
        <f t="shared" si="2"/>
        <v>0.6</v>
      </c>
      <c r="M23" s="53" t="s">
        <v>110</v>
      </c>
      <c r="N23" s="53" t="str">
        <f t="shared" si="16"/>
        <v>     El riesgo afecta la imagen de la entidad a nivel nacional, con efecto publicitarios sostenible a nivel país</v>
      </c>
      <c r="O23" s="107" t="str">
        <f>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Catastrófico</v>
      </c>
      <c r="P23" s="53">
        <f t="shared" si="3"/>
        <v>1</v>
      </c>
      <c r="Q23" s="108" t="str">
        <f t="shared" si="4"/>
        <v>Extremo</v>
      </c>
      <c r="R23" s="49">
        <f t="shared" si="13"/>
        <v>16</v>
      </c>
      <c r="S23" s="50" t="s">
        <v>189</v>
      </c>
      <c r="T23" s="51" t="s">
        <v>181</v>
      </c>
      <c r="U23" s="49" t="str">
        <f t="shared" si="5"/>
        <v>Probabilidad</v>
      </c>
      <c r="V23" s="52" t="s">
        <v>65</v>
      </c>
      <c r="W23" s="52" t="s">
        <v>66</v>
      </c>
      <c r="X23" s="53" t="str">
        <f t="shared" si="6"/>
        <v>40%</v>
      </c>
      <c r="Y23" s="52" t="s">
        <v>67</v>
      </c>
      <c r="Z23" s="52" t="s">
        <v>68</v>
      </c>
      <c r="AA23" s="52" t="s">
        <v>69</v>
      </c>
      <c r="AB23" s="55">
        <f t="shared" si="7"/>
        <v>0.36</v>
      </c>
      <c r="AC23" s="56" t="str">
        <f t="shared" si="8"/>
        <v>Baja</v>
      </c>
      <c r="AD23" s="57">
        <f t="shared" si="9"/>
        <v>0.36</v>
      </c>
      <c r="AE23" s="56" t="str">
        <f t="shared" si="10"/>
        <v>Catastrófico</v>
      </c>
      <c r="AF23" s="57">
        <f t="shared" si="11"/>
        <v>1</v>
      </c>
      <c r="AG23" s="58" t="str">
        <f t="shared" si="12"/>
        <v>Extremo</v>
      </c>
      <c r="AH23" s="58" t="s">
        <v>70</v>
      </c>
      <c r="AI23" s="52" t="str">
        <f>+IF(OR(AG23="Moderado",AG23="bajo"),Listas!$D$2,Listas!$D$3)</f>
        <v>Reduzca la probabilidad o impacto implementando acciones preventivas diferentes a los controles en un plan de tratamiento que identifique actividad, con fecha, responsable. También puede compartir o transferir el riesgo.</v>
      </c>
      <c r="AJ23" s="119" t="s">
        <v>71</v>
      </c>
      <c r="AK23" s="110" t="s">
        <v>72</v>
      </c>
      <c r="AL23" s="116">
        <v>45798.0</v>
      </c>
      <c r="AM23" s="120" t="s">
        <v>186</v>
      </c>
      <c r="AN23" s="104" t="s">
        <v>86</v>
      </c>
      <c r="AO23" s="105">
        <v>45798.0</v>
      </c>
      <c r="AP23" s="106" t="s">
        <v>75</v>
      </c>
      <c r="AQ23" s="71"/>
      <c r="AR23" s="118"/>
      <c r="AS23" s="118"/>
      <c r="AT23" s="118"/>
      <c r="AU23" s="118"/>
      <c r="AV23" s="118"/>
      <c r="AW23" s="118"/>
      <c r="AX23" s="118"/>
      <c r="AY23" s="118"/>
      <c r="AZ23" s="118"/>
      <c r="BA23" s="118"/>
      <c r="BB23" s="118"/>
    </row>
    <row r="24" ht="207.0" customHeight="1">
      <c r="A24" s="49" t="s">
        <v>190</v>
      </c>
      <c r="B24" s="51" t="s">
        <v>191</v>
      </c>
      <c r="C24" s="51" t="s">
        <v>192</v>
      </c>
      <c r="D24" s="50" t="s">
        <v>193</v>
      </c>
      <c r="E24" s="50" t="s">
        <v>194</v>
      </c>
      <c r="F24" s="50" t="s">
        <v>125</v>
      </c>
      <c r="G24" s="51" t="s">
        <v>195</v>
      </c>
      <c r="H24" s="52" t="s">
        <v>60</v>
      </c>
      <c r="I24" s="52" t="s">
        <v>196</v>
      </c>
      <c r="J24" s="49">
        <v>50.0</v>
      </c>
      <c r="K24" s="107" t="str">
        <f t="shared" si="1"/>
        <v>Media</v>
      </c>
      <c r="L24" s="53">
        <v>0.4</v>
      </c>
      <c r="M24" s="52" t="s">
        <v>62</v>
      </c>
      <c r="N24" s="52" t="s">
        <v>62</v>
      </c>
      <c r="O24" s="107" t="str">
        <f>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Moderado</v>
      </c>
      <c r="P24" s="53">
        <f t="shared" si="3"/>
        <v>0.6</v>
      </c>
      <c r="Q24" s="108" t="str">
        <f t="shared" si="4"/>
        <v>Moderado</v>
      </c>
      <c r="R24" s="49">
        <f t="shared" si="13"/>
        <v>17</v>
      </c>
      <c r="S24" s="50" t="s">
        <v>197</v>
      </c>
      <c r="T24" s="51" t="s">
        <v>181</v>
      </c>
      <c r="U24" s="49" t="str">
        <f t="shared" si="5"/>
        <v>Probabilidad</v>
      </c>
      <c r="V24" s="52" t="s">
        <v>65</v>
      </c>
      <c r="W24" s="52" t="s">
        <v>66</v>
      </c>
      <c r="X24" s="53">
        <v>0.4</v>
      </c>
      <c r="Y24" s="52" t="s">
        <v>67</v>
      </c>
      <c r="Z24" s="52" t="s">
        <v>68</v>
      </c>
      <c r="AA24" s="52" t="s">
        <v>69</v>
      </c>
      <c r="AB24" s="55">
        <f t="shared" si="7"/>
        <v>0.24</v>
      </c>
      <c r="AC24" s="56" t="str">
        <f t="shared" si="8"/>
        <v>Baja</v>
      </c>
      <c r="AD24" s="57">
        <f t="shared" si="9"/>
        <v>0.24</v>
      </c>
      <c r="AE24" s="56" t="str">
        <f t="shared" si="10"/>
        <v>Moderado</v>
      </c>
      <c r="AF24" s="57">
        <f t="shared" si="11"/>
        <v>0.6</v>
      </c>
      <c r="AG24" s="58" t="str">
        <f t="shared" si="12"/>
        <v>Moderado</v>
      </c>
      <c r="AH24" s="58" t="s">
        <v>198</v>
      </c>
      <c r="AI24" s="52" t="str">
        <f>+IF(OR(AG24="Moderado",AG24="bajo"),Listas!$D$2,Listas!$D$3)</f>
        <v>Se puede aceptar el riesgo no es necesario adoptar medidas adicionales que reduzcan su probabilidad e impacto.</v>
      </c>
      <c r="AJ24" s="121" t="s">
        <v>71</v>
      </c>
      <c r="AK24" s="122" t="s">
        <v>72</v>
      </c>
      <c r="AL24" s="123">
        <v>45789.0</v>
      </c>
      <c r="AM24" s="124" t="s">
        <v>199</v>
      </c>
      <c r="AN24" s="104" t="s">
        <v>74</v>
      </c>
      <c r="AO24" s="105">
        <v>45797.0</v>
      </c>
      <c r="AP24" s="106" t="s">
        <v>75</v>
      </c>
      <c r="AQ24" s="71"/>
      <c r="AR24" s="118"/>
      <c r="AS24" s="118"/>
      <c r="AT24" s="118"/>
      <c r="AU24" s="118"/>
      <c r="AV24" s="118"/>
      <c r="AW24" s="118"/>
      <c r="AX24" s="118"/>
      <c r="AY24" s="118"/>
      <c r="AZ24" s="118"/>
      <c r="BA24" s="118"/>
      <c r="BB24" s="118"/>
    </row>
    <row r="25" ht="15.7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row>
    <row r="26" ht="37.5" customHeight="1">
      <c r="A26" s="126" t="s">
        <v>200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row>
    <row r="27" ht="12.75" customHeight="1">
      <c r="A27" s="127"/>
      <c r="B27" s="127"/>
      <c r="C27" s="128"/>
      <c r="D27" s="113"/>
      <c r="E27" s="127"/>
      <c r="F27" s="127"/>
      <c r="G27" s="128"/>
      <c r="H27" s="113"/>
      <c r="I27" s="129"/>
      <c r="J27" s="113"/>
      <c r="K27" s="113"/>
      <c r="L27" s="113"/>
      <c r="M27" s="129"/>
      <c r="N27" s="113"/>
      <c r="O27" s="113"/>
      <c r="P27" s="113"/>
      <c r="Q27" s="113"/>
      <c r="R27" s="127"/>
      <c r="S27" s="113"/>
      <c r="T27" s="128"/>
      <c r="U27" s="130"/>
      <c r="V27" s="113"/>
      <c r="W27" s="113"/>
      <c r="X27" s="113"/>
      <c r="Y27" s="113"/>
      <c r="Z27" s="113"/>
      <c r="AA27" s="113"/>
      <c r="AB27" s="113"/>
      <c r="AC27" s="113"/>
      <c r="AD27" s="113"/>
      <c r="AE27" s="113"/>
      <c r="AF27" s="113"/>
      <c r="AG27" s="113"/>
      <c r="AH27" s="113"/>
      <c r="AI27" s="113"/>
      <c r="AJ27" s="113"/>
      <c r="AK27" s="113"/>
      <c r="AL27" s="131"/>
      <c r="AM27" s="113"/>
      <c r="AN27" s="113"/>
      <c r="AO27" s="113"/>
      <c r="AP27" s="113"/>
      <c r="AQ27" s="113"/>
      <c r="AR27" s="113"/>
      <c r="AS27" s="113"/>
      <c r="AT27" s="113"/>
      <c r="AU27" s="113"/>
      <c r="AV27" s="113"/>
      <c r="AW27" s="113"/>
      <c r="AX27" s="113"/>
      <c r="AY27" s="113"/>
      <c r="AZ27" s="113"/>
      <c r="BA27" s="113"/>
      <c r="BB27" s="113"/>
    </row>
    <row r="28" ht="12.75" customHeight="1">
      <c r="A28" s="127"/>
      <c r="B28" s="127"/>
      <c r="C28" s="128"/>
      <c r="D28" s="113"/>
      <c r="E28" s="127"/>
      <c r="F28" s="127"/>
      <c r="G28" s="128"/>
      <c r="H28" s="113"/>
      <c r="I28" s="129"/>
      <c r="J28" s="113"/>
      <c r="K28" s="113"/>
      <c r="L28" s="113"/>
      <c r="M28" s="129"/>
      <c r="N28" s="113"/>
      <c r="O28" s="113"/>
      <c r="P28" s="113"/>
      <c r="Q28" s="113"/>
      <c r="R28" s="127"/>
      <c r="S28" s="113"/>
      <c r="T28" s="128"/>
      <c r="U28" s="130"/>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row>
    <row r="29" ht="12.75" customHeight="1">
      <c r="A29" s="127"/>
      <c r="B29" s="127"/>
      <c r="C29" s="128"/>
      <c r="D29" s="113"/>
      <c r="E29" s="127"/>
      <c r="F29" s="127"/>
      <c r="G29" s="128"/>
      <c r="H29" s="113"/>
      <c r="I29" s="129"/>
      <c r="J29" s="113"/>
      <c r="K29" s="113"/>
      <c r="L29" s="113"/>
      <c r="M29" s="129"/>
      <c r="N29" s="113"/>
      <c r="O29" s="113"/>
      <c r="P29" s="113"/>
      <c r="Q29" s="113"/>
      <c r="R29" s="127"/>
      <c r="S29" s="113"/>
      <c r="T29" s="128"/>
      <c r="U29" s="130"/>
      <c r="V29" s="113"/>
      <c r="W29" s="113"/>
      <c r="X29" s="113"/>
      <c r="Y29" s="113"/>
      <c r="Z29" s="113"/>
      <c r="AA29" s="113"/>
      <c r="AB29" s="113"/>
      <c r="AC29" s="113"/>
      <c r="AD29" s="113"/>
      <c r="AE29" s="113"/>
      <c r="AF29" s="113"/>
      <c r="AG29" s="113"/>
      <c r="AH29" s="113"/>
      <c r="AI29" s="113"/>
      <c r="AJ29" s="113"/>
      <c r="AK29" s="113"/>
      <c r="AL29" s="113"/>
      <c r="AM29" s="132"/>
      <c r="AN29" s="113"/>
      <c r="AO29" s="113"/>
      <c r="AP29" s="113"/>
      <c r="AQ29" s="113"/>
      <c r="AR29" s="113"/>
      <c r="AS29" s="113"/>
      <c r="AT29" s="113"/>
      <c r="AU29" s="113"/>
      <c r="AV29" s="113"/>
      <c r="AW29" s="113"/>
      <c r="AX29" s="113"/>
      <c r="AY29" s="113"/>
      <c r="AZ29" s="113"/>
      <c r="BA29" s="113"/>
      <c r="BB29" s="113"/>
    </row>
    <row r="30" ht="12.75" customHeight="1">
      <c r="A30" s="127"/>
      <c r="B30" s="127"/>
      <c r="C30" s="128"/>
      <c r="D30" s="113"/>
      <c r="E30" s="127"/>
      <c r="F30" s="127"/>
      <c r="G30" s="128"/>
      <c r="H30" s="113"/>
      <c r="I30" s="129"/>
      <c r="J30" s="113"/>
      <c r="K30" s="113"/>
      <c r="L30" s="113"/>
      <c r="M30" s="129"/>
      <c r="N30" s="113"/>
      <c r="O30" s="113"/>
      <c r="P30" s="113"/>
      <c r="Q30" s="113"/>
      <c r="R30" s="127"/>
      <c r="S30" s="113"/>
      <c r="T30" s="128"/>
      <c r="U30" s="130"/>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row>
    <row r="31" ht="12.75" customHeight="1">
      <c r="A31" s="127"/>
      <c r="B31" s="127"/>
      <c r="C31" s="128"/>
      <c r="D31" s="113"/>
      <c r="E31" s="127"/>
      <c r="F31" s="127"/>
      <c r="G31" s="128"/>
      <c r="H31" s="113"/>
      <c r="I31" s="129"/>
      <c r="J31" s="113"/>
      <c r="K31" s="113"/>
      <c r="L31" s="113"/>
      <c r="M31" s="129"/>
      <c r="N31" s="113"/>
      <c r="O31" s="113"/>
      <c r="P31" s="113"/>
      <c r="Q31" s="113"/>
      <c r="R31" s="127"/>
      <c r="S31" s="113"/>
      <c r="T31" s="128"/>
      <c r="U31" s="130"/>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row>
    <row r="32" ht="12.75" customHeight="1">
      <c r="A32" s="127"/>
      <c r="B32" s="127"/>
      <c r="C32" s="128"/>
      <c r="D32" s="113"/>
      <c r="E32" s="127"/>
      <c r="F32" s="127"/>
      <c r="G32" s="128"/>
      <c r="H32" s="113"/>
      <c r="I32" s="129"/>
      <c r="J32" s="113"/>
      <c r="K32" s="113"/>
      <c r="L32" s="113"/>
      <c r="M32" s="129"/>
      <c r="N32" s="113"/>
      <c r="O32" s="113"/>
      <c r="P32" s="113"/>
      <c r="Q32" s="113"/>
      <c r="R32" s="127"/>
      <c r="S32" s="113"/>
      <c r="T32" s="128"/>
      <c r="U32" s="130"/>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row>
    <row r="33" ht="12.75" customHeight="1">
      <c r="A33" s="127"/>
      <c r="B33" s="127"/>
      <c r="C33" s="128"/>
      <c r="D33" s="113"/>
      <c r="E33" s="127"/>
      <c r="F33" s="127"/>
      <c r="G33" s="128"/>
      <c r="H33" s="113"/>
      <c r="I33" s="129"/>
      <c r="J33" s="113"/>
      <c r="K33" s="113"/>
      <c r="L33" s="113"/>
      <c r="M33" s="129"/>
      <c r="N33" s="113"/>
      <c r="O33" s="113"/>
      <c r="P33" s="113"/>
      <c r="Q33" s="113"/>
      <c r="R33" s="127"/>
      <c r="S33" s="113"/>
      <c r="T33" s="128"/>
      <c r="U33" s="130"/>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row>
    <row r="34" ht="12.75" customHeight="1">
      <c r="A34" s="127"/>
      <c r="B34" s="127"/>
      <c r="C34" s="128"/>
      <c r="D34" s="113"/>
      <c r="E34" s="127"/>
      <c r="F34" s="127"/>
      <c r="G34" s="128"/>
      <c r="H34" s="113"/>
      <c r="I34" s="129"/>
      <c r="J34" s="113"/>
      <c r="K34" s="113"/>
      <c r="L34" s="113"/>
      <c r="M34" s="129"/>
      <c r="N34" s="113"/>
      <c r="O34" s="113"/>
      <c r="P34" s="113"/>
      <c r="Q34" s="113"/>
      <c r="R34" s="127"/>
      <c r="S34" s="113"/>
      <c r="T34" s="128"/>
      <c r="U34" s="130"/>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row>
    <row r="35" ht="12.75" customHeight="1">
      <c r="A35" s="127"/>
      <c r="B35" s="127"/>
      <c r="C35" s="128"/>
      <c r="D35" s="113"/>
      <c r="E35" s="127"/>
      <c r="F35" s="127"/>
      <c r="G35" s="128"/>
      <c r="H35" s="113"/>
      <c r="I35" s="129"/>
      <c r="J35" s="113"/>
      <c r="K35" s="113"/>
      <c r="L35" s="113"/>
      <c r="M35" s="129"/>
      <c r="N35" s="113"/>
      <c r="O35" s="113"/>
      <c r="P35" s="113"/>
      <c r="Q35" s="113"/>
      <c r="R35" s="127"/>
      <c r="S35" s="113"/>
      <c r="T35" s="128"/>
      <c r="U35" s="130"/>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row>
    <row r="36" ht="12.75" customHeight="1">
      <c r="A36" s="127"/>
      <c r="B36" s="127"/>
      <c r="C36" s="128"/>
      <c r="D36" s="113"/>
      <c r="E36" s="127"/>
      <c r="F36" s="127"/>
      <c r="G36" s="128"/>
      <c r="H36" s="113"/>
      <c r="I36" s="129"/>
      <c r="J36" s="113"/>
      <c r="K36" s="113"/>
      <c r="L36" s="113"/>
      <c r="M36" s="129"/>
      <c r="N36" s="113"/>
      <c r="O36" s="113"/>
      <c r="P36" s="113"/>
      <c r="Q36" s="113"/>
      <c r="R36" s="127"/>
      <c r="S36" s="113"/>
      <c r="T36" s="128"/>
      <c r="U36" s="130"/>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row>
    <row r="37" ht="12.75" customHeight="1">
      <c r="A37" s="127"/>
      <c r="B37" s="127"/>
      <c r="C37" s="128"/>
      <c r="D37" s="113"/>
      <c r="E37" s="127"/>
      <c r="F37" s="127"/>
      <c r="G37" s="128"/>
      <c r="H37" s="113"/>
      <c r="I37" s="129"/>
      <c r="J37" s="113"/>
      <c r="K37" s="113"/>
      <c r="L37" s="113"/>
      <c r="M37" s="129"/>
      <c r="N37" s="113"/>
      <c r="O37" s="113"/>
      <c r="P37" s="113"/>
      <c r="Q37" s="113"/>
      <c r="R37" s="127"/>
      <c r="S37" s="113"/>
      <c r="T37" s="128"/>
      <c r="U37" s="130"/>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row>
    <row r="38" ht="12.75" customHeight="1">
      <c r="A38" s="127"/>
      <c r="B38" s="127"/>
      <c r="C38" s="128"/>
      <c r="D38" s="113"/>
      <c r="E38" s="127"/>
      <c r="F38" s="127"/>
      <c r="G38" s="128"/>
      <c r="H38" s="113"/>
      <c r="I38" s="129"/>
      <c r="J38" s="113"/>
      <c r="K38" s="113"/>
      <c r="L38" s="113"/>
      <c r="M38" s="129"/>
      <c r="N38" s="113"/>
      <c r="O38" s="113"/>
      <c r="P38" s="113"/>
      <c r="Q38" s="113"/>
      <c r="R38" s="127"/>
      <c r="S38" s="113"/>
      <c r="T38" s="128"/>
      <c r="U38" s="130"/>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row>
    <row r="39" ht="12.75" customHeight="1">
      <c r="A39" s="127"/>
      <c r="B39" s="127"/>
      <c r="C39" s="128"/>
      <c r="D39" s="113"/>
      <c r="E39" s="127"/>
      <c r="F39" s="127"/>
      <c r="G39" s="128"/>
      <c r="H39" s="113"/>
      <c r="I39" s="129"/>
      <c r="J39" s="113"/>
      <c r="K39" s="113"/>
      <c r="L39" s="113"/>
      <c r="M39" s="129"/>
      <c r="N39" s="113"/>
      <c r="O39" s="113"/>
      <c r="P39" s="113"/>
      <c r="Q39" s="113"/>
      <c r="R39" s="127"/>
      <c r="S39" s="113"/>
      <c r="T39" s="128"/>
      <c r="U39" s="130"/>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row>
    <row r="40" ht="12.75" customHeight="1">
      <c r="A40" s="127"/>
      <c r="B40" s="127"/>
      <c r="C40" s="128"/>
      <c r="D40" s="113"/>
      <c r="E40" s="127"/>
      <c r="F40" s="127"/>
      <c r="G40" s="128"/>
      <c r="H40" s="113"/>
      <c r="I40" s="129"/>
      <c r="J40" s="113"/>
      <c r="K40" s="113"/>
      <c r="L40" s="113"/>
      <c r="M40" s="129"/>
      <c r="N40" s="113"/>
      <c r="O40" s="113"/>
      <c r="P40" s="113"/>
      <c r="Q40" s="113"/>
      <c r="R40" s="127"/>
      <c r="S40" s="113"/>
      <c r="T40" s="128"/>
      <c r="U40" s="130"/>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row>
    <row r="41" ht="12.75" customHeight="1">
      <c r="A41" s="127"/>
      <c r="B41" s="127"/>
      <c r="C41" s="128"/>
      <c r="D41" s="113"/>
      <c r="E41" s="127"/>
      <c r="F41" s="127"/>
      <c r="G41" s="128"/>
      <c r="H41" s="113"/>
      <c r="I41" s="129"/>
      <c r="J41" s="113"/>
      <c r="K41" s="113"/>
      <c r="L41" s="113"/>
      <c r="M41" s="129"/>
      <c r="N41" s="113"/>
      <c r="O41" s="113"/>
      <c r="P41" s="113"/>
      <c r="Q41" s="113"/>
      <c r="R41" s="127"/>
      <c r="S41" s="113"/>
      <c r="T41" s="128"/>
      <c r="U41" s="130"/>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row>
    <row r="42" ht="12.75" customHeight="1">
      <c r="A42" s="127"/>
      <c r="B42" s="127"/>
      <c r="C42" s="128"/>
      <c r="D42" s="113"/>
      <c r="E42" s="127"/>
      <c r="F42" s="127"/>
      <c r="G42" s="128"/>
      <c r="H42" s="113"/>
      <c r="I42" s="129"/>
      <c r="J42" s="113"/>
      <c r="K42" s="113"/>
      <c r="L42" s="113"/>
      <c r="M42" s="129"/>
      <c r="N42" s="113"/>
      <c r="O42" s="113"/>
      <c r="P42" s="113"/>
      <c r="Q42" s="113"/>
      <c r="R42" s="127"/>
      <c r="S42" s="113"/>
      <c r="T42" s="128"/>
      <c r="U42" s="130"/>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row>
    <row r="43" ht="12.75" customHeight="1">
      <c r="A43" s="127"/>
      <c r="B43" s="127"/>
      <c r="C43" s="128"/>
      <c r="D43" s="113"/>
      <c r="E43" s="127"/>
      <c r="F43" s="127"/>
      <c r="G43" s="128"/>
      <c r="H43" s="113"/>
      <c r="I43" s="129"/>
      <c r="J43" s="113"/>
      <c r="K43" s="113"/>
      <c r="L43" s="113"/>
      <c r="M43" s="129"/>
      <c r="N43" s="113"/>
      <c r="O43" s="113"/>
      <c r="P43" s="113"/>
      <c r="Q43" s="113"/>
      <c r="R43" s="127"/>
      <c r="S43" s="113"/>
      <c r="T43" s="128"/>
      <c r="U43" s="130"/>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row>
    <row r="44" ht="12.75" customHeight="1">
      <c r="A44" s="127"/>
      <c r="B44" s="127"/>
      <c r="C44" s="128"/>
      <c r="D44" s="113"/>
      <c r="E44" s="127"/>
      <c r="F44" s="127"/>
      <c r="G44" s="128"/>
      <c r="H44" s="113"/>
      <c r="I44" s="129"/>
      <c r="J44" s="113"/>
      <c r="K44" s="113"/>
      <c r="L44" s="113"/>
      <c r="M44" s="129"/>
      <c r="N44" s="113"/>
      <c r="O44" s="113"/>
      <c r="P44" s="113"/>
      <c r="Q44" s="113"/>
      <c r="R44" s="127"/>
      <c r="S44" s="113"/>
      <c r="T44" s="128"/>
      <c r="U44" s="130"/>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row>
    <row r="45" ht="12.75" customHeight="1">
      <c r="A45" s="127"/>
      <c r="B45" s="127"/>
      <c r="C45" s="128"/>
      <c r="D45" s="113"/>
      <c r="E45" s="127"/>
      <c r="F45" s="127"/>
      <c r="G45" s="128"/>
      <c r="H45" s="113"/>
      <c r="I45" s="129"/>
      <c r="J45" s="113"/>
      <c r="K45" s="113"/>
      <c r="L45" s="113"/>
      <c r="M45" s="129"/>
      <c r="N45" s="113"/>
      <c r="O45" s="113"/>
      <c r="P45" s="113"/>
      <c r="Q45" s="113"/>
      <c r="R45" s="127"/>
      <c r="S45" s="113"/>
      <c r="T45" s="128"/>
      <c r="U45" s="130"/>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row>
    <row r="46" ht="12.75" customHeight="1">
      <c r="A46" s="127"/>
      <c r="B46" s="127"/>
      <c r="C46" s="128"/>
      <c r="D46" s="113"/>
      <c r="E46" s="127"/>
      <c r="F46" s="127"/>
      <c r="G46" s="128"/>
      <c r="H46" s="113"/>
      <c r="I46" s="129"/>
      <c r="J46" s="113"/>
      <c r="K46" s="113"/>
      <c r="L46" s="113"/>
      <c r="M46" s="129"/>
      <c r="N46" s="113"/>
      <c r="O46" s="113"/>
      <c r="P46" s="113"/>
      <c r="Q46" s="113"/>
      <c r="R46" s="127"/>
      <c r="S46" s="113"/>
      <c r="T46" s="128"/>
      <c r="U46" s="130"/>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row>
    <row r="47" ht="12.75" customHeight="1">
      <c r="A47" s="127"/>
      <c r="B47" s="127"/>
      <c r="C47" s="128"/>
      <c r="D47" s="113"/>
      <c r="E47" s="127"/>
      <c r="F47" s="127"/>
      <c r="G47" s="128"/>
      <c r="H47" s="113"/>
      <c r="I47" s="129"/>
      <c r="J47" s="113"/>
      <c r="K47" s="113"/>
      <c r="L47" s="113"/>
      <c r="M47" s="129"/>
      <c r="N47" s="113"/>
      <c r="O47" s="113"/>
      <c r="P47" s="113"/>
      <c r="Q47" s="113"/>
      <c r="R47" s="127"/>
      <c r="S47" s="113"/>
      <c r="T47" s="128"/>
      <c r="U47" s="130"/>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row>
    <row r="48" ht="12.75" customHeight="1">
      <c r="A48" s="127"/>
      <c r="B48" s="127"/>
      <c r="C48" s="128"/>
      <c r="D48" s="113"/>
      <c r="E48" s="127"/>
      <c r="F48" s="127"/>
      <c r="G48" s="128"/>
      <c r="H48" s="113"/>
      <c r="I48" s="129"/>
      <c r="J48" s="113"/>
      <c r="K48" s="113"/>
      <c r="L48" s="113"/>
      <c r="M48" s="129"/>
      <c r="N48" s="113"/>
      <c r="O48" s="113"/>
      <c r="P48" s="113"/>
      <c r="Q48" s="113"/>
      <c r="R48" s="127"/>
      <c r="S48" s="113"/>
      <c r="T48" s="128"/>
      <c r="U48" s="130"/>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row>
    <row r="49" ht="12.75" customHeight="1">
      <c r="A49" s="127"/>
      <c r="B49" s="127"/>
      <c r="C49" s="128"/>
      <c r="D49" s="113"/>
      <c r="E49" s="127"/>
      <c r="F49" s="127"/>
      <c r="G49" s="128"/>
      <c r="H49" s="113"/>
      <c r="I49" s="129"/>
      <c r="J49" s="113"/>
      <c r="K49" s="113"/>
      <c r="L49" s="113"/>
      <c r="M49" s="129"/>
      <c r="N49" s="113"/>
      <c r="O49" s="113"/>
      <c r="P49" s="113"/>
      <c r="Q49" s="113"/>
      <c r="R49" s="127"/>
      <c r="S49" s="113"/>
      <c r="T49" s="128"/>
      <c r="U49" s="130"/>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row>
    <row r="50" ht="12.75" customHeight="1">
      <c r="A50" s="127"/>
      <c r="B50" s="127"/>
      <c r="C50" s="128"/>
      <c r="D50" s="113"/>
      <c r="E50" s="127"/>
      <c r="F50" s="127"/>
      <c r="G50" s="128"/>
      <c r="H50" s="113"/>
      <c r="I50" s="129"/>
      <c r="J50" s="113"/>
      <c r="K50" s="113"/>
      <c r="L50" s="113"/>
      <c r="M50" s="129"/>
      <c r="N50" s="113"/>
      <c r="O50" s="113"/>
      <c r="P50" s="113"/>
      <c r="Q50" s="113"/>
      <c r="R50" s="127"/>
      <c r="S50" s="113"/>
      <c r="T50" s="128"/>
      <c r="U50" s="130"/>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row>
    <row r="51" ht="12.75" customHeight="1">
      <c r="A51" s="127"/>
      <c r="B51" s="127"/>
      <c r="C51" s="128"/>
      <c r="D51" s="113"/>
      <c r="E51" s="127"/>
      <c r="F51" s="127"/>
      <c r="G51" s="128"/>
      <c r="H51" s="113"/>
      <c r="I51" s="129"/>
      <c r="J51" s="113"/>
      <c r="K51" s="113"/>
      <c r="L51" s="113"/>
      <c r="M51" s="129"/>
      <c r="N51" s="113"/>
      <c r="O51" s="113"/>
      <c r="P51" s="113"/>
      <c r="Q51" s="113"/>
      <c r="R51" s="127"/>
      <c r="S51" s="113"/>
      <c r="T51" s="128"/>
      <c r="U51" s="130"/>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row>
    <row r="52" ht="12.75" customHeight="1">
      <c r="A52" s="127"/>
      <c r="B52" s="127"/>
      <c r="C52" s="128"/>
      <c r="D52" s="113"/>
      <c r="E52" s="127"/>
      <c r="F52" s="127"/>
      <c r="G52" s="128"/>
      <c r="H52" s="113"/>
      <c r="I52" s="129"/>
      <c r="J52" s="113"/>
      <c r="K52" s="113"/>
      <c r="L52" s="113"/>
      <c r="M52" s="129"/>
      <c r="N52" s="113"/>
      <c r="O52" s="113"/>
      <c r="P52" s="113"/>
      <c r="Q52" s="113"/>
      <c r="R52" s="127"/>
      <c r="S52" s="113"/>
      <c r="T52" s="128"/>
      <c r="U52" s="130"/>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row>
    <row r="53" ht="12.75" customHeight="1">
      <c r="A53" s="127"/>
      <c r="B53" s="127"/>
      <c r="C53" s="128"/>
      <c r="D53" s="113"/>
      <c r="E53" s="127"/>
      <c r="F53" s="127"/>
      <c r="G53" s="128"/>
      <c r="H53" s="113"/>
      <c r="I53" s="129"/>
      <c r="J53" s="113"/>
      <c r="K53" s="113"/>
      <c r="L53" s="113"/>
      <c r="M53" s="129"/>
      <c r="N53" s="113"/>
      <c r="O53" s="113"/>
      <c r="P53" s="113"/>
      <c r="Q53" s="113"/>
      <c r="R53" s="127"/>
      <c r="S53" s="113"/>
      <c r="T53" s="128"/>
      <c r="U53" s="130"/>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row>
    <row r="54" ht="12.75" customHeight="1">
      <c r="A54" s="127"/>
      <c r="B54" s="127"/>
      <c r="C54" s="128"/>
      <c r="D54" s="113"/>
      <c r="E54" s="127"/>
      <c r="F54" s="127"/>
      <c r="G54" s="128"/>
      <c r="H54" s="113"/>
      <c r="I54" s="129"/>
      <c r="J54" s="113"/>
      <c r="K54" s="113"/>
      <c r="L54" s="113"/>
      <c r="M54" s="129"/>
      <c r="N54" s="113"/>
      <c r="O54" s="113"/>
      <c r="P54" s="113"/>
      <c r="Q54" s="113"/>
      <c r="R54" s="127"/>
      <c r="S54" s="113"/>
      <c r="T54" s="128"/>
      <c r="U54" s="130"/>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row>
    <row r="55" ht="12.75" customHeight="1">
      <c r="A55" s="127"/>
      <c r="B55" s="127"/>
      <c r="C55" s="128"/>
      <c r="D55" s="113"/>
      <c r="E55" s="127"/>
      <c r="F55" s="127"/>
      <c r="G55" s="128"/>
      <c r="H55" s="113"/>
      <c r="I55" s="129"/>
      <c r="J55" s="113"/>
      <c r="K55" s="113"/>
      <c r="L55" s="113"/>
      <c r="M55" s="129"/>
      <c r="N55" s="113"/>
      <c r="O55" s="113"/>
      <c r="P55" s="113"/>
      <c r="Q55" s="113"/>
      <c r="R55" s="127"/>
      <c r="S55" s="113"/>
      <c r="T55" s="128"/>
      <c r="U55" s="130"/>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row>
    <row r="56" ht="12.75" customHeight="1">
      <c r="A56" s="127"/>
      <c r="B56" s="127"/>
      <c r="C56" s="128"/>
      <c r="D56" s="113"/>
      <c r="E56" s="127"/>
      <c r="F56" s="127"/>
      <c r="G56" s="128"/>
      <c r="H56" s="113"/>
      <c r="I56" s="129"/>
      <c r="J56" s="113"/>
      <c r="K56" s="113"/>
      <c r="L56" s="113"/>
      <c r="M56" s="129"/>
      <c r="N56" s="113"/>
      <c r="O56" s="113"/>
      <c r="P56" s="113"/>
      <c r="Q56" s="113"/>
      <c r="R56" s="127"/>
      <c r="S56" s="113"/>
      <c r="T56" s="128"/>
      <c r="U56" s="130"/>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row>
    <row r="57" ht="12.75" customHeight="1">
      <c r="A57" s="127"/>
      <c r="B57" s="127"/>
      <c r="C57" s="128"/>
      <c r="D57" s="113"/>
      <c r="E57" s="127"/>
      <c r="F57" s="127"/>
      <c r="G57" s="128"/>
      <c r="H57" s="113"/>
      <c r="I57" s="129"/>
      <c r="J57" s="113"/>
      <c r="K57" s="113"/>
      <c r="L57" s="113"/>
      <c r="M57" s="129"/>
      <c r="N57" s="113"/>
      <c r="O57" s="113"/>
      <c r="P57" s="113"/>
      <c r="Q57" s="113"/>
      <c r="R57" s="127"/>
      <c r="S57" s="113"/>
      <c r="T57" s="128"/>
      <c r="U57" s="130"/>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row>
    <row r="58" ht="12.75" customHeight="1">
      <c r="A58" s="127"/>
      <c r="B58" s="127"/>
      <c r="C58" s="128"/>
      <c r="D58" s="113"/>
      <c r="E58" s="127"/>
      <c r="F58" s="127"/>
      <c r="G58" s="128"/>
      <c r="H58" s="113"/>
      <c r="I58" s="129"/>
      <c r="J58" s="113"/>
      <c r="K58" s="113"/>
      <c r="L58" s="113"/>
      <c r="M58" s="129"/>
      <c r="N58" s="113"/>
      <c r="O58" s="113"/>
      <c r="P58" s="113"/>
      <c r="Q58" s="113"/>
      <c r="R58" s="127"/>
      <c r="S58" s="113"/>
      <c r="T58" s="128"/>
      <c r="U58" s="130"/>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row>
    <row r="59" ht="12.75" customHeight="1">
      <c r="A59" s="127"/>
      <c r="B59" s="127"/>
      <c r="C59" s="128"/>
      <c r="D59" s="113"/>
      <c r="E59" s="127"/>
      <c r="F59" s="127"/>
      <c r="G59" s="128"/>
      <c r="H59" s="113"/>
      <c r="I59" s="129"/>
      <c r="J59" s="113"/>
      <c r="K59" s="113"/>
      <c r="L59" s="113"/>
      <c r="M59" s="129"/>
      <c r="N59" s="113"/>
      <c r="O59" s="113"/>
      <c r="P59" s="113"/>
      <c r="Q59" s="113"/>
      <c r="R59" s="127"/>
      <c r="S59" s="113"/>
      <c r="T59" s="128"/>
      <c r="U59" s="130"/>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row>
    <row r="60" ht="12.75" customHeight="1">
      <c r="A60" s="127"/>
      <c r="B60" s="127"/>
      <c r="C60" s="128"/>
      <c r="D60" s="113"/>
      <c r="E60" s="127"/>
      <c r="F60" s="127"/>
      <c r="G60" s="128"/>
      <c r="H60" s="113"/>
      <c r="I60" s="129"/>
      <c r="J60" s="113"/>
      <c r="K60" s="113"/>
      <c r="L60" s="113"/>
      <c r="M60" s="129"/>
      <c r="N60" s="113"/>
      <c r="O60" s="113"/>
      <c r="P60" s="113"/>
      <c r="Q60" s="113"/>
      <c r="R60" s="127"/>
      <c r="S60" s="113"/>
      <c r="T60" s="128"/>
      <c r="U60" s="130"/>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row>
    <row r="61" ht="12.75" customHeight="1">
      <c r="A61" s="127"/>
      <c r="B61" s="127"/>
      <c r="C61" s="128"/>
      <c r="D61" s="113"/>
      <c r="E61" s="127"/>
      <c r="F61" s="127"/>
      <c r="G61" s="128"/>
      <c r="H61" s="113"/>
      <c r="I61" s="129"/>
      <c r="J61" s="113"/>
      <c r="K61" s="113"/>
      <c r="L61" s="113"/>
      <c r="M61" s="129"/>
      <c r="N61" s="113"/>
      <c r="O61" s="113"/>
      <c r="P61" s="113"/>
      <c r="Q61" s="113"/>
      <c r="R61" s="127"/>
      <c r="S61" s="113"/>
      <c r="T61" s="128"/>
      <c r="U61" s="130"/>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row>
    <row r="62" ht="12.75" customHeight="1">
      <c r="A62" s="127"/>
      <c r="B62" s="127"/>
      <c r="C62" s="128"/>
      <c r="D62" s="113"/>
      <c r="E62" s="127"/>
      <c r="F62" s="127"/>
      <c r="G62" s="128"/>
      <c r="H62" s="113"/>
      <c r="I62" s="129"/>
      <c r="J62" s="113"/>
      <c r="K62" s="113"/>
      <c r="L62" s="113"/>
      <c r="M62" s="129"/>
      <c r="N62" s="113"/>
      <c r="O62" s="113"/>
      <c r="P62" s="113"/>
      <c r="Q62" s="113"/>
      <c r="R62" s="127"/>
      <c r="S62" s="113"/>
      <c r="T62" s="128"/>
      <c r="U62" s="130"/>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row>
    <row r="63" ht="12.75" customHeight="1">
      <c r="A63" s="127"/>
      <c r="B63" s="127"/>
      <c r="C63" s="128"/>
      <c r="D63" s="113"/>
      <c r="E63" s="127"/>
      <c r="F63" s="127"/>
      <c r="G63" s="128"/>
      <c r="H63" s="113"/>
      <c r="I63" s="129"/>
      <c r="J63" s="113"/>
      <c r="K63" s="113"/>
      <c r="L63" s="113"/>
      <c r="M63" s="129"/>
      <c r="N63" s="113"/>
      <c r="O63" s="113"/>
      <c r="P63" s="113"/>
      <c r="Q63" s="113"/>
      <c r="R63" s="127"/>
      <c r="S63" s="113"/>
      <c r="T63" s="128"/>
      <c r="U63" s="130"/>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row>
    <row r="64" ht="12.75" customHeight="1">
      <c r="A64" s="127"/>
      <c r="B64" s="127"/>
      <c r="C64" s="128"/>
      <c r="D64" s="113"/>
      <c r="E64" s="127"/>
      <c r="F64" s="127"/>
      <c r="G64" s="128"/>
      <c r="H64" s="113"/>
      <c r="I64" s="129"/>
      <c r="J64" s="113"/>
      <c r="K64" s="113"/>
      <c r="L64" s="113"/>
      <c r="M64" s="129"/>
      <c r="N64" s="113"/>
      <c r="O64" s="113"/>
      <c r="P64" s="113"/>
      <c r="Q64" s="113"/>
      <c r="R64" s="127"/>
      <c r="S64" s="113"/>
      <c r="T64" s="128"/>
      <c r="U64" s="130"/>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row>
    <row r="65" ht="12.75" customHeight="1">
      <c r="A65" s="127"/>
      <c r="B65" s="127"/>
      <c r="C65" s="128"/>
      <c r="D65" s="113"/>
      <c r="E65" s="127"/>
      <c r="F65" s="127"/>
      <c r="G65" s="128"/>
      <c r="H65" s="113"/>
      <c r="I65" s="129"/>
      <c r="J65" s="113"/>
      <c r="K65" s="113"/>
      <c r="L65" s="113"/>
      <c r="M65" s="129"/>
      <c r="N65" s="113"/>
      <c r="O65" s="113"/>
      <c r="P65" s="113"/>
      <c r="Q65" s="113"/>
      <c r="R65" s="127"/>
      <c r="S65" s="113"/>
      <c r="T65" s="128"/>
      <c r="U65" s="130"/>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row>
    <row r="66" ht="12.75" customHeight="1">
      <c r="A66" s="127"/>
      <c r="B66" s="127"/>
      <c r="C66" s="128"/>
      <c r="D66" s="113"/>
      <c r="E66" s="127"/>
      <c r="F66" s="127"/>
      <c r="G66" s="128"/>
      <c r="H66" s="113"/>
      <c r="I66" s="129"/>
      <c r="J66" s="113"/>
      <c r="K66" s="113"/>
      <c r="L66" s="113"/>
      <c r="M66" s="129"/>
      <c r="N66" s="113"/>
      <c r="O66" s="113"/>
      <c r="P66" s="113"/>
      <c r="Q66" s="113"/>
      <c r="R66" s="127"/>
      <c r="S66" s="113"/>
      <c r="T66" s="128"/>
      <c r="U66" s="130"/>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row>
    <row r="67" ht="12.75" customHeight="1">
      <c r="A67" s="127"/>
      <c r="B67" s="127"/>
      <c r="C67" s="128"/>
      <c r="D67" s="113"/>
      <c r="E67" s="127"/>
      <c r="F67" s="127"/>
      <c r="G67" s="128"/>
      <c r="H67" s="113"/>
      <c r="I67" s="129"/>
      <c r="J67" s="113"/>
      <c r="K67" s="113"/>
      <c r="L67" s="113"/>
      <c r="M67" s="129"/>
      <c r="N67" s="113"/>
      <c r="O67" s="113"/>
      <c r="P67" s="113"/>
      <c r="Q67" s="113"/>
      <c r="R67" s="127"/>
      <c r="S67" s="113"/>
      <c r="T67" s="128"/>
      <c r="U67" s="130"/>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row>
    <row r="68" ht="12.75" customHeight="1">
      <c r="A68" s="127"/>
      <c r="B68" s="127"/>
      <c r="C68" s="128"/>
      <c r="D68" s="113"/>
      <c r="E68" s="127"/>
      <c r="F68" s="127"/>
      <c r="G68" s="128"/>
      <c r="H68" s="113"/>
      <c r="I68" s="129"/>
      <c r="J68" s="113"/>
      <c r="K68" s="113"/>
      <c r="L68" s="113"/>
      <c r="M68" s="129"/>
      <c r="N68" s="113"/>
      <c r="O68" s="113"/>
      <c r="P68" s="113"/>
      <c r="Q68" s="113"/>
      <c r="R68" s="127"/>
      <c r="S68" s="113"/>
      <c r="T68" s="128"/>
      <c r="U68" s="130"/>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row>
    <row r="69" ht="12.75" customHeight="1">
      <c r="A69" s="127"/>
      <c r="B69" s="127"/>
      <c r="C69" s="128"/>
      <c r="D69" s="113"/>
      <c r="E69" s="127"/>
      <c r="F69" s="127"/>
      <c r="G69" s="128"/>
      <c r="H69" s="113"/>
      <c r="I69" s="129"/>
      <c r="J69" s="113"/>
      <c r="K69" s="113"/>
      <c r="L69" s="113"/>
      <c r="M69" s="129"/>
      <c r="N69" s="113"/>
      <c r="O69" s="113"/>
      <c r="P69" s="113"/>
      <c r="Q69" s="113"/>
      <c r="R69" s="127"/>
      <c r="S69" s="113"/>
      <c r="T69" s="128"/>
      <c r="U69" s="130"/>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row>
    <row r="70" ht="12.75" customHeight="1">
      <c r="A70" s="127"/>
      <c r="B70" s="127"/>
      <c r="C70" s="128"/>
      <c r="D70" s="113"/>
      <c r="E70" s="127"/>
      <c r="F70" s="127"/>
      <c r="G70" s="128"/>
      <c r="H70" s="113"/>
      <c r="I70" s="129"/>
      <c r="J70" s="113"/>
      <c r="K70" s="113"/>
      <c r="L70" s="113"/>
      <c r="M70" s="129"/>
      <c r="N70" s="113"/>
      <c r="O70" s="113"/>
      <c r="P70" s="113"/>
      <c r="Q70" s="113"/>
      <c r="R70" s="127"/>
      <c r="S70" s="113"/>
      <c r="T70" s="128"/>
      <c r="U70" s="130"/>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row>
    <row r="71" ht="12.75" customHeight="1">
      <c r="A71" s="127"/>
      <c r="B71" s="127"/>
      <c r="C71" s="128"/>
      <c r="D71" s="113"/>
      <c r="E71" s="127"/>
      <c r="F71" s="127"/>
      <c r="G71" s="128"/>
      <c r="H71" s="113"/>
      <c r="I71" s="129"/>
      <c r="J71" s="113"/>
      <c r="K71" s="113"/>
      <c r="L71" s="113"/>
      <c r="M71" s="129"/>
      <c r="N71" s="113"/>
      <c r="O71" s="113"/>
      <c r="P71" s="113"/>
      <c r="Q71" s="113"/>
      <c r="R71" s="127"/>
      <c r="S71" s="113"/>
      <c r="T71" s="128"/>
      <c r="U71" s="130"/>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row>
    <row r="72" ht="12.75" customHeight="1">
      <c r="A72" s="127"/>
      <c r="B72" s="127"/>
      <c r="C72" s="128"/>
      <c r="D72" s="113"/>
      <c r="E72" s="127"/>
      <c r="F72" s="127"/>
      <c r="G72" s="128"/>
      <c r="H72" s="113"/>
      <c r="I72" s="129"/>
      <c r="J72" s="113"/>
      <c r="K72" s="113"/>
      <c r="L72" s="113"/>
      <c r="M72" s="129"/>
      <c r="N72" s="113"/>
      <c r="O72" s="113"/>
      <c r="P72" s="113"/>
      <c r="Q72" s="113"/>
      <c r="R72" s="127"/>
      <c r="S72" s="113"/>
      <c r="T72" s="128"/>
      <c r="U72" s="130"/>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row>
    <row r="73" ht="12.75" customHeight="1">
      <c r="A73" s="127"/>
      <c r="B73" s="127"/>
      <c r="C73" s="128"/>
      <c r="D73" s="113"/>
      <c r="E73" s="127"/>
      <c r="F73" s="127"/>
      <c r="G73" s="128"/>
      <c r="H73" s="113"/>
      <c r="I73" s="129"/>
      <c r="J73" s="113"/>
      <c r="K73" s="113"/>
      <c r="L73" s="113"/>
      <c r="M73" s="129"/>
      <c r="N73" s="113"/>
      <c r="O73" s="113"/>
      <c r="P73" s="113"/>
      <c r="Q73" s="113"/>
      <c r="R73" s="127"/>
      <c r="S73" s="113"/>
      <c r="T73" s="128"/>
      <c r="U73" s="130"/>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row>
    <row r="74" ht="12.75" customHeight="1">
      <c r="A74" s="127"/>
      <c r="B74" s="127"/>
      <c r="C74" s="128"/>
      <c r="D74" s="113"/>
      <c r="E74" s="127"/>
      <c r="F74" s="127"/>
      <c r="G74" s="128"/>
      <c r="H74" s="113"/>
      <c r="I74" s="129"/>
      <c r="J74" s="113"/>
      <c r="K74" s="113"/>
      <c r="L74" s="113"/>
      <c r="M74" s="129"/>
      <c r="N74" s="113"/>
      <c r="O74" s="113"/>
      <c r="P74" s="113"/>
      <c r="Q74" s="113"/>
      <c r="R74" s="127"/>
      <c r="S74" s="113"/>
      <c r="T74" s="128"/>
      <c r="U74" s="130"/>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row>
    <row r="75" ht="12.75" customHeight="1">
      <c r="A75" s="127"/>
      <c r="B75" s="127"/>
      <c r="C75" s="128"/>
      <c r="D75" s="113"/>
      <c r="E75" s="127"/>
      <c r="F75" s="127"/>
      <c r="G75" s="128"/>
      <c r="H75" s="113"/>
      <c r="I75" s="129"/>
      <c r="J75" s="113"/>
      <c r="K75" s="113"/>
      <c r="L75" s="113"/>
      <c r="M75" s="129"/>
      <c r="N75" s="113"/>
      <c r="O75" s="113"/>
      <c r="P75" s="113"/>
      <c r="Q75" s="113"/>
      <c r="R75" s="127"/>
      <c r="S75" s="113"/>
      <c r="T75" s="128"/>
      <c r="U75" s="130"/>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row>
    <row r="76" ht="12.75" customHeight="1">
      <c r="A76" s="127"/>
      <c r="B76" s="127"/>
      <c r="C76" s="128"/>
      <c r="D76" s="113"/>
      <c r="E76" s="127"/>
      <c r="F76" s="127"/>
      <c r="G76" s="128"/>
      <c r="H76" s="113"/>
      <c r="I76" s="129"/>
      <c r="J76" s="113"/>
      <c r="K76" s="113"/>
      <c r="L76" s="113"/>
      <c r="M76" s="129"/>
      <c r="N76" s="113"/>
      <c r="O76" s="113"/>
      <c r="P76" s="113"/>
      <c r="Q76" s="113"/>
      <c r="R76" s="127"/>
      <c r="S76" s="113"/>
      <c r="T76" s="128"/>
      <c r="U76" s="130"/>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row>
    <row r="77" ht="12.75" customHeight="1">
      <c r="A77" s="127"/>
      <c r="B77" s="127"/>
      <c r="C77" s="128"/>
      <c r="D77" s="113"/>
      <c r="E77" s="127"/>
      <c r="F77" s="127"/>
      <c r="G77" s="128"/>
      <c r="H77" s="113"/>
      <c r="I77" s="129"/>
      <c r="J77" s="113"/>
      <c r="K77" s="113"/>
      <c r="L77" s="113"/>
      <c r="M77" s="129"/>
      <c r="N77" s="113"/>
      <c r="O77" s="113"/>
      <c r="P77" s="113"/>
      <c r="Q77" s="113"/>
      <c r="R77" s="127"/>
      <c r="S77" s="113"/>
      <c r="T77" s="128"/>
      <c r="U77" s="130"/>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row>
    <row r="78" ht="12.75" customHeight="1">
      <c r="A78" s="127"/>
      <c r="B78" s="127"/>
      <c r="C78" s="128"/>
      <c r="D78" s="113"/>
      <c r="E78" s="127"/>
      <c r="F78" s="127"/>
      <c r="G78" s="128"/>
      <c r="H78" s="113"/>
      <c r="I78" s="129"/>
      <c r="J78" s="113"/>
      <c r="K78" s="113"/>
      <c r="L78" s="113"/>
      <c r="M78" s="129"/>
      <c r="N78" s="113"/>
      <c r="O78" s="113"/>
      <c r="P78" s="113"/>
      <c r="Q78" s="113"/>
      <c r="R78" s="127"/>
      <c r="S78" s="113"/>
      <c r="T78" s="128"/>
      <c r="U78" s="130"/>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row>
    <row r="79" ht="12.75" customHeight="1">
      <c r="A79" s="127"/>
      <c r="B79" s="127"/>
      <c r="C79" s="128"/>
      <c r="D79" s="113"/>
      <c r="E79" s="127"/>
      <c r="F79" s="127"/>
      <c r="G79" s="128"/>
      <c r="H79" s="113"/>
      <c r="I79" s="129"/>
      <c r="J79" s="113"/>
      <c r="K79" s="113"/>
      <c r="L79" s="113"/>
      <c r="M79" s="129"/>
      <c r="N79" s="113"/>
      <c r="O79" s="113"/>
      <c r="P79" s="113"/>
      <c r="Q79" s="113"/>
      <c r="R79" s="127"/>
      <c r="S79" s="113"/>
      <c r="T79" s="128"/>
      <c r="U79" s="130"/>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row>
    <row r="80" ht="12.75" customHeight="1">
      <c r="A80" s="127"/>
      <c r="B80" s="127"/>
      <c r="C80" s="128"/>
      <c r="D80" s="113"/>
      <c r="E80" s="127"/>
      <c r="F80" s="127"/>
      <c r="G80" s="128"/>
      <c r="H80" s="113"/>
      <c r="I80" s="129"/>
      <c r="J80" s="113"/>
      <c r="K80" s="113"/>
      <c r="L80" s="113"/>
      <c r="M80" s="129"/>
      <c r="N80" s="113"/>
      <c r="O80" s="113"/>
      <c r="P80" s="113"/>
      <c r="Q80" s="113"/>
      <c r="R80" s="127"/>
      <c r="S80" s="113"/>
      <c r="T80" s="128"/>
      <c r="U80" s="130"/>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row>
    <row r="81" ht="12.75" customHeight="1">
      <c r="A81" s="127"/>
      <c r="B81" s="127"/>
      <c r="C81" s="128"/>
      <c r="D81" s="113"/>
      <c r="E81" s="127"/>
      <c r="F81" s="127"/>
      <c r="G81" s="128"/>
      <c r="H81" s="113"/>
      <c r="I81" s="129"/>
      <c r="J81" s="113"/>
      <c r="K81" s="113"/>
      <c r="L81" s="113"/>
      <c r="M81" s="129"/>
      <c r="N81" s="113"/>
      <c r="O81" s="113"/>
      <c r="P81" s="113"/>
      <c r="Q81" s="113"/>
      <c r="R81" s="127"/>
      <c r="S81" s="113"/>
      <c r="T81" s="128"/>
      <c r="U81" s="130"/>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row>
    <row r="82" ht="12.75" customHeight="1">
      <c r="A82" s="127"/>
      <c r="B82" s="127"/>
      <c r="C82" s="128"/>
      <c r="D82" s="113"/>
      <c r="E82" s="127"/>
      <c r="F82" s="127"/>
      <c r="G82" s="128"/>
      <c r="H82" s="113"/>
      <c r="I82" s="129"/>
      <c r="J82" s="113"/>
      <c r="K82" s="113"/>
      <c r="L82" s="113"/>
      <c r="M82" s="129"/>
      <c r="N82" s="113"/>
      <c r="O82" s="113"/>
      <c r="P82" s="113"/>
      <c r="Q82" s="113"/>
      <c r="R82" s="127"/>
      <c r="S82" s="113"/>
      <c r="T82" s="128"/>
      <c r="U82" s="130"/>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row>
    <row r="83" ht="12.75" customHeight="1">
      <c r="A83" s="127"/>
      <c r="B83" s="127"/>
      <c r="C83" s="128"/>
      <c r="D83" s="113"/>
      <c r="E83" s="127"/>
      <c r="F83" s="127"/>
      <c r="G83" s="128"/>
      <c r="H83" s="113"/>
      <c r="I83" s="129"/>
      <c r="J83" s="113"/>
      <c r="K83" s="113"/>
      <c r="L83" s="113"/>
      <c r="M83" s="129"/>
      <c r="N83" s="113"/>
      <c r="O83" s="113"/>
      <c r="P83" s="113"/>
      <c r="Q83" s="113"/>
      <c r="R83" s="127"/>
      <c r="S83" s="113"/>
      <c r="T83" s="128"/>
      <c r="U83" s="130"/>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row>
    <row r="84" ht="12.75" customHeight="1">
      <c r="A84" s="127"/>
      <c r="B84" s="127"/>
      <c r="C84" s="128"/>
      <c r="D84" s="113"/>
      <c r="E84" s="127"/>
      <c r="F84" s="127"/>
      <c r="G84" s="128"/>
      <c r="H84" s="113"/>
      <c r="I84" s="129"/>
      <c r="J84" s="113"/>
      <c r="K84" s="113"/>
      <c r="L84" s="113"/>
      <c r="M84" s="129"/>
      <c r="N84" s="113"/>
      <c r="O84" s="113"/>
      <c r="P84" s="113"/>
      <c r="Q84" s="113"/>
      <c r="R84" s="127"/>
      <c r="S84" s="113"/>
      <c r="T84" s="128"/>
      <c r="U84" s="130"/>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row>
    <row r="85" ht="12.75" customHeight="1">
      <c r="A85" s="127"/>
      <c r="B85" s="127"/>
      <c r="C85" s="128"/>
      <c r="D85" s="113"/>
      <c r="E85" s="127"/>
      <c r="F85" s="127"/>
      <c r="G85" s="128"/>
      <c r="H85" s="113"/>
      <c r="I85" s="129"/>
      <c r="J85" s="113"/>
      <c r="K85" s="113"/>
      <c r="L85" s="113"/>
      <c r="M85" s="129"/>
      <c r="N85" s="113"/>
      <c r="O85" s="113"/>
      <c r="P85" s="113"/>
      <c r="Q85" s="113"/>
      <c r="R85" s="127"/>
      <c r="S85" s="113"/>
      <c r="T85" s="128"/>
      <c r="U85" s="130"/>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row>
    <row r="86" ht="12.75" customHeight="1">
      <c r="A86" s="127"/>
      <c r="B86" s="127"/>
      <c r="C86" s="128"/>
      <c r="D86" s="113"/>
      <c r="E86" s="127"/>
      <c r="F86" s="127"/>
      <c r="G86" s="128"/>
      <c r="H86" s="113"/>
      <c r="I86" s="129"/>
      <c r="J86" s="113"/>
      <c r="K86" s="113"/>
      <c r="L86" s="113"/>
      <c r="M86" s="129"/>
      <c r="N86" s="113"/>
      <c r="O86" s="113"/>
      <c r="P86" s="113"/>
      <c r="Q86" s="113"/>
      <c r="R86" s="127"/>
      <c r="S86" s="113"/>
      <c r="T86" s="128"/>
      <c r="U86" s="130"/>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row>
    <row r="87" ht="12.75" customHeight="1">
      <c r="A87" s="127"/>
      <c r="B87" s="127"/>
      <c r="C87" s="128"/>
      <c r="D87" s="113"/>
      <c r="E87" s="127"/>
      <c r="F87" s="127"/>
      <c r="G87" s="128"/>
      <c r="H87" s="113"/>
      <c r="I87" s="129"/>
      <c r="J87" s="113"/>
      <c r="K87" s="113"/>
      <c r="L87" s="113"/>
      <c r="M87" s="129"/>
      <c r="N87" s="113"/>
      <c r="O87" s="113"/>
      <c r="P87" s="113"/>
      <c r="Q87" s="113"/>
      <c r="R87" s="127"/>
      <c r="S87" s="113"/>
      <c r="T87" s="128"/>
      <c r="U87" s="130"/>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row>
    <row r="88" ht="12.75" customHeight="1">
      <c r="A88" s="127"/>
      <c r="B88" s="127"/>
      <c r="C88" s="128"/>
      <c r="D88" s="113"/>
      <c r="E88" s="127"/>
      <c r="F88" s="127"/>
      <c r="G88" s="128"/>
      <c r="H88" s="113"/>
      <c r="I88" s="129"/>
      <c r="J88" s="113"/>
      <c r="K88" s="113"/>
      <c r="L88" s="113"/>
      <c r="M88" s="129"/>
      <c r="N88" s="113"/>
      <c r="O88" s="113"/>
      <c r="P88" s="113"/>
      <c r="Q88" s="113"/>
      <c r="R88" s="127"/>
      <c r="S88" s="113"/>
      <c r="T88" s="128"/>
      <c r="U88" s="130"/>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row>
    <row r="89" ht="12.75" customHeight="1">
      <c r="A89" s="127"/>
      <c r="B89" s="127"/>
      <c r="C89" s="128"/>
      <c r="D89" s="113"/>
      <c r="E89" s="127"/>
      <c r="F89" s="127"/>
      <c r="G89" s="128"/>
      <c r="H89" s="113"/>
      <c r="I89" s="129"/>
      <c r="J89" s="113"/>
      <c r="K89" s="113"/>
      <c r="L89" s="113"/>
      <c r="M89" s="129"/>
      <c r="N89" s="113"/>
      <c r="O89" s="113"/>
      <c r="P89" s="113"/>
      <c r="Q89" s="113"/>
      <c r="R89" s="127"/>
      <c r="S89" s="113"/>
      <c r="T89" s="128"/>
      <c r="U89" s="130"/>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row>
    <row r="90" ht="12.75" customHeight="1">
      <c r="A90" s="127"/>
      <c r="B90" s="127"/>
      <c r="C90" s="128"/>
      <c r="D90" s="113"/>
      <c r="E90" s="127"/>
      <c r="F90" s="127"/>
      <c r="G90" s="128"/>
      <c r="H90" s="113"/>
      <c r="I90" s="129"/>
      <c r="J90" s="113"/>
      <c r="K90" s="113"/>
      <c r="L90" s="113"/>
      <c r="M90" s="129"/>
      <c r="N90" s="113"/>
      <c r="O90" s="113"/>
      <c r="P90" s="113"/>
      <c r="Q90" s="113"/>
      <c r="R90" s="127"/>
      <c r="S90" s="113"/>
      <c r="T90" s="128"/>
      <c r="U90" s="130"/>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row>
    <row r="91" ht="12.75" customHeight="1">
      <c r="A91" s="127"/>
      <c r="B91" s="127"/>
      <c r="C91" s="128"/>
      <c r="D91" s="113"/>
      <c r="E91" s="127"/>
      <c r="F91" s="127"/>
      <c r="G91" s="128"/>
      <c r="H91" s="113"/>
      <c r="I91" s="129"/>
      <c r="J91" s="113"/>
      <c r="K91" s="113"/>
      <c r="L91" s="113"/>
      <c r="M91" s="129"/>
      <c r="N91" s="113"/>
      <c r="O91" s="113"/>
      <c r="P91" s="113"/>
      <c r="Q91" s="113"/>
      <c r="R91" s="127"/>
      <c r="S91" s="113"/>
      <c r="T91" s="128"/>
      <c r="U91" s="130"/>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row>
    <row r="92" ht="12.75" customHeight="1">
      <c r="A92" s="127"/>
      <c r="B92" s="127"/>
      <c r="C92" s="128"/>
      <c r="D92" s="113"/>
      <c r="E92" s="127"/>
      <c r="F92" s="127"/>
      <c r="G92" s="128"/>
      <c r="H92" s="113"/>
      <c r="I92" s="129"/>
      <c r="J92" s="113"/>
      <c r="K92" s="113"/>
      <c r="L92" s="113"/>
      <c r="M92" s="129"/>
      <c r="N92" s="113"/>
      <c r="O92" s="113"/>
      <c r="P92" s="113"/>
      <c r="Q92" s="113"/>
      <c r="R92" s="127"/>
      <c r="S92" s="113"/>
      <c r="T92" s="128"/>
      <c r="U92" s="130"/>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row>
    <row r="93" ht="12.75" customHeight="1">
      <c r="A93" s="127"/>
      <c r="B93" s="127"/>
      <c r="C93" s="128"/>
      <c r="D93" s="113"/>
      <c r="E93" s="127"/>
      <c r="F93" s="127"/>
      <c r="G93" s="128"/>
      <c r="H93" s="113"/>
      <c r="I93" s="129"/>
      <c r="J93" s="113"/>
      <c r="K93" s="113"/>
      <c r="L93" s="113"/>
      <c r="M93" s="129"/>
      <c r="N93" s="113"/>
      <c r="O93" s="113"/>
      <c r="P93" s="113"/>
      <c r="Q93" s="113"/>
      <c r="R93" s="127"/>
      <c r="S93" s="113"/>
      <c r="T93" s="128"/>
      <c r="U93" s="130"/>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row>
    <row r="94" ht="12.75" customHeight="1">
      <c r="A94" s="127"/>
      <c r="B94" s="127"/>
      <c r="C94" s="128"/>
      <c r="D94" s="113"/>
      <c r="E94" s="127"/>
      <c r="F94" s="127"/>
      <c r="G94" s="128"/>
      <c r="H94" s="113"/>
      <c r="I94" s="129"/>
      <c r="J94" s="113"/>
      <c r="K94" s="113"/>
      <c r="L94" s="113"/>
      <c r="M94" s="129"/>
      <c r="N94" s="113"/>
      <c r="O94" s="113"/>
      <c r="P94" s="113"/>
      <c r="Q94" s="113"/>
      <c r="R94" s="127"/>
      <c r="S94" s="113"/>
      <c r="T94" s="128"/>
      <c r="U94" s="130"/>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row>
    <row r="95" ht="12.75" customHeight="1">
      <c r="A95" s="127"/>
      <c r="B95" s="127"/>
      <c r="C95" s="128"/>
      <c r="D95" s="113"/>
      <c r="E95" s="127"/>
      <c r="F95" s="127"/>
      <c r="G95" s="128"/>
      <c r="H95" s="113"/>
      <c r="I95" s="129"/>
      <c r="J95" s="113"/>
      <c r="K95" s="113"/>
      <c r="L95" s="113"/>
      <c r="M95" s="129"/>
      <c r="N95" s="113"/>
      <c r="O95" s="113"/>
      <c r="P95" s="113"/>
      <c r="Q95" s="113"/>
      <c r="R95" s="127"/>
      <c r="S95" s="113"/>
      <c r="T95" s="128"/>
      <c r="U95" s="130"/>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row>
    <row r="96" ht="12.75" customHeight="1">
      <c r="A96" s="127"/>
      <c r="B96" s="127"/>
      <c r="C96" s="128"/>
      <c r="D96" s="113"/>
      <c r="E96" s="127"/>
      <c r="F96" s="127"/>
      <c r="G96" s="128"/>
      <c r="H96" s="113"/>
      <c r="I96" s="129"/>
      <c r="J96" s="113"/>
      <c r="K96" s="113"/>
      <c r="L96" s="113"/>
      <c r="M96" s="129"/>
      <c r="N96" s="113"/>
      <c r="O96" s="113"/>
      <c r="P96" s="113"/>
      <c r="Q96" s="113"/>
      <c r="R96" s="127"/>
      <c r="S96" s="113"/>
      <c r="T96" s="128"/>
      <c r="U96" s="130"/>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row>
    <row r="97" ht="12.75" customHeight="1">
      <c r="A97" s="127"/>
      <c r="B97" s="127"/>
      <c r="C97" s="128"/>
      <c r="D97" s="113"/>
      <c r="E97" s="127"/>
      <c r="F97" s="127"/>
      <c r="G97" s="128"/>
      <c r="H97" s="113"/>
      <c r="I97" s="129"/>
      <c r="J97" s="113"/>
      <c r="K97" s="113"/>
      <c r="L97" s="113"/>
      <c r="M97" s="129"/>
      <c r="N97" s="113"/>
      <c r="O97" s="113"/>
      <c r="P97" s="113"/>
      <c r="Q97" s="113"/>
      <c r="R97" s="127"/>
      <c r="S97" s="113"/>
      <c r="T97" s="128"/>
      <c r="U97" s="130"/>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row>
    <row r="98" ht="12.75" customHeight="1">
      <c r="A98" s="127"/>
      <c r="B98" s="127"/>
      <c r="C98" s="128"/>
      <c r="D98" s="113"/>
      <c r="E98" s="127"/>
      <c r="F98" s="127"/>
      <c r="G98" s="128"/>
      <c r="H98" s="113"/>
      <c r="I98" s="129"/>
      <c r="J98" s="113"/>
      <c r="K98" s="113"/>
      <c r="L98" s="113"/>
      <c r="M98" s="129"/>
      <c r="N98" s="113"/>
      <c r="O98" s="113"/>
      <c r="P98" s="113"/>
      <c r="Q98" s="113"/>
      <c r="R98" s="127"/>
      <c r="S98" s="113"/>
      <c r="T98" s="128"/>
      <c r="U98" s="130"/>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row>
    <row r="99" ht="12.75" customHeight="1">
      <c r="A99" s="127"/>
      <c r="B99" s="127"/>
      <c r="C99" s="128"/>
      <c r="D99" s="113"/>
      <c r="E99" s="127"/>
      <c r="F99" s="127"/>
      <c r="G99" s="128"/>
      <c r="H99" s="113"/>
      <c r="I99" s="129"/>
      <c r="J99" s="113"/>
      <c r="K99" s="113"/>
      <c r="L99" s="113"/>
      <c r="M99" s="129"/>
      <c r="N99" s="113"/>
      <c r="O99" s="113"/>
      <c r="P99" s="113"/>
      <c r="Q99" s="113"/>
      <c r="R99" s="127"/>
      <c r="S99" s="113"/>
      <c r="T99" s="128"/>
      <c r="U99" s="130"/>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row>
    <row r="100" ht="12.75" customHeight="1">
      <c r="A100" s="127"/>
      <c r="B100" s="127"/>
      <c r="C100" s="128"/>
      <c r="D100" s="113"/>
      <c r="E100" s="127"/>
      <c r="F100" s="127"/>
      <c r="G100" s="128"/>
      <c r="H100" s="113"/>
      <c r="I100" s="129"/>
      <c r="J100" s="113"/>
      <c r="K100" s="113"/>
      <c r="L100" s="113"/>
      <c r="M100" s="129"/>
      <c r="N100" s="113"/>
      <c r="O100" s="113"/>
      <c r="P100" s="113"/>
      <c r="Q100" s="113"/>
      <c r="R100" s="127"/>
      <c r="S100" s="113"/>
      <c r="T100" s="128"/>
      <c r="U100" s="130"/>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row>
    <row r="101" ht="12.75" customHeight="1">
      <c r="A101" s="127"/>
      <c r="B101" s="127"/>
      <c r="C101" s="128"/>
      <c r="D101" s="113"/>
      <c r="E101" s="127"/>
      <c r="F101" s="127"/>
      <c r="G101" s="128"/>
      <c r="H101" s="113"/>
      <c r="I101" s="129"/>
      <c r="J101" s="113"/>
      <c r="K101" s="113"/>
      <c r="L101" s="113"/>
      <c r="M101" s="129"/>
      <c r="N101" s="113"/>
      <c r="O101" s="113"/>
      <c r="P101" s="113"/>
      <c r="Q101" s="113"/>
      <c r="R101" s="127"/>
      <c r="S101" s="113"/>
      <c r="T101" s="128"/>
      <c r="U101" s="130"/>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row>
    <row r="102" ht="12.75" customHeight="1">
      <c r="A102" s="127"/>
      <c r="B102" s="127"/>
      <c r="C102" s="128"/>
      <c r="D102" s="113"/>
      <c r="E102" s="127"/>
      <c r="F102" s="127"/>
      <c r="G102" s="128"/>
      <c r="H102" s="113"/>
      <c r="I102" s="129"/>
      <c r="J102" s="113"/>
      <c r="K102" s="113"/>
      <c r="L102" s="113"/>
      <c r="M102" s="129"/>
      <c r="N102" s="113"/>
      <c r="O102" s="113"/>
      <c r="P102" s="113"/>
      <c r="Q102" s="113"/>
      <c r="R102" s="127"/>
      <c r="S102" s="113"/>
      <c r="T102" s="128"/>
      <c r="U102" s="130"/>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row>
    <row r="103" ht="12.75" customHeight="1">
      <c r="A103" s="127"/>
      <c r="B103" s="127"/>
      <c r="C103" s="128"/>
      <c r="D103" s="113"/>
      <c r="E103" s="127"/>
      <c r="F103" s="127"/>
      <c r="G103" s="128"/>
      <c r="H103" s="113"/>
      <c r="I103" s="129"/>
      <c r="J103" s="113"/>
      <c r="K103" s="113"/>
      <c r="L103" s="113"/>
      <c r="M103" s="129"/>
      <c r="N103" s="113"/>
      <c r="O103" s="113"/>
      <c r="P103" s="113"/>
      <c r="Q103" s="113"/>
      <c r="R103" s="127"/>
      <c r="S103" s="113"/>
      <c r="T103" s="128"/>
      <c r="U103" s="130"/>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row>
    <row r="104" ht="12.75" customHeight="1">
      <c r="A104" s="127"/>
      <c r="B104" s="127"/>
      <c r="C104" s="128"/>
      <c r="D104" s="113"/>
      <c r="E104" s="127"/>
      <c r="F104" s="127"/>
      <c r="G104" s="128"/>
      <c r="H104" s="113"/>
      <c r="I104" s="129"/>
      <c r="J104" s="113"/>
      <c r="K104" s="113"/>
      <c r="L104" s="113"/>
      <c r="M104" s="129"/>
      <c r="N104" s="113"/>
      <c r="O104" s="113"/>
      <c r="P104" s="113"/>
      <c r="Q104" s="113"/>
      <c r="R104" s="127"/>
      <c r="S104" s="113"/>
      <c r="T104" s="128"/>
      <c r="U104" s="130"/>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row>
    <row r="105" ht="12.75" customHeight="1">
      <c r="A105" s="127"/>
      <c r="B105" s="127"/>
      <c r="C105" s="128"/>
      <c r="D105" s="113"/>
      <c r="E105" s="127"/>
      <c r="F105" s="127"/>
      <c r="G105" s="128"/>
      <c r="H105" s="113"/>
      <c r="I105" s="129"/>
      <c r="J105" s="113"/>
      <c r="K105" s="113"/>
      <c r="L105" s="113"/>
      <c r="M105" s="129"/>
      <c r="N105" s="113"/>
      <c r="O105" s="113"/>
      <c r="P105" s="113"/>
      <c r="Q105" s="113"/>
      <c r="R105" s="127"/>
      <c r="S105" s="113"/>
      <c r="T105" s="128"/>
      <c r="U105" s="130"/>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row>
    <row r="106" ht="12.75" customHeight="1">
      <c r="A106" s="127"/>
      <c r="B106" s="127"/>
      <c r="C106" s="128"/>
      <c r="D106" s="113"/>
      <c r="E106" s="127"/>
      <c r="F106" s="127"/>
      <c r="G106" s="128"/>
      <c r="H106" s="113"/>
      <c r="I106" s="129"/>
      <c r="J106" s="113"/>
      <c r="K106" s="113"/>
      <c r="L106" s="113"/>
      <c r="M106" s="129"/>
      <c r="N106" s="113"/>
      <c r="O106" s="113"/>
      <c r="P106" s="113"/>
      <c r="Q106" s="113"/>
      <c r="R106" s="127"/>
      <c r="S106" s="113"/>
      <c r="T106" s="128"/>
      <c r="U106" s="130"/>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row>
    <row r="107" ht="12.75" customHeight="1">
      <c r="A107" s="127"/>
      <c r="B107" s="127"/>
      <c r="C107" s="128"/>
      <c r="D107" s="113"/>
      <c r="E107" s="127"/>
      <c r="F107" s="127"/>
      <c r="G107" s="128"/>
      <c r="H107" s="113"/>
      <c r="I107" s="129"/>
      <c r="J107" s="113"/>
      <c r="K107" s="113"/>
      <c r="L107" s="113"/>
      <c r="M107" s="129"/>
      <c r="N107" s="113"/>
      <c r="O107" s="113"/>
      <c r="P107" s="113"/>
      <c r="Q107" s="113"/>
      <c r="R107" s="127"/>
      <c r="S107" s="113"/>
      <c r="T107" s="128"/>
      <c r="U107" s="130"/>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row>
    <row r="108" ht="12.75" customHeight="1">
      <c r="A108" s="127"/>
      <c r="B108" s="127"/>
      <c r="C108" s="128"/>
      <c r="D108" s="113"/>
      <c r="E108" s="127"/>
      <c r="F108" s="127"/>
      <c r="G108" s="128"/>
      <c r="H108" s="113"/>
      <c r="I108" s="129"/>
      <c r="J108" s="113"/>
      <c r="K108" s="113"/>
      <c r="L108" s="113"/>
      <c r="M108" s="129"/>
      <c r="N108" s="113"/>
      <c r="O108" s="113"/>
      <c r="P108" s="113"/>
      <c r="Q108" s="113"/>
      <c r="R108" s="127"/>
      <c r="S108" s="113"/>
      <c r="T108" s="128"/>
      <c r="U108" s="130"/>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row>
    <row r="109" ht="12.75" customHeight="1">
      <c r="A109" s="127"/>
      <c r="B109" s="127"/>
      <c r="C109" s="128"/>
      <c r="D109" s="113"/>
      <c r="E109" s="127"/>
      <c r="F109" s="127"/>
      <c r="G109" s="128"/>
      <c r="H109" s="113"/>
      <c r="I109" s="129"/>
      <c r="J109" s="113"/>
      <c r="K109" s="113"/>
      <c r="L109" s="113"/>
      <c r="M109" s="129"/>
      <c r="N109" s="113"/>
      <c r="O109" s="113"/>
      <c r="P109" s="113"/>
      <c r="Q109" s="113"/>
      <c r="R109" s="127"/>
      <c r="S109" s="113"/>
      <c r="T109" s="128"/>
      <c r="U109" s="130"/>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row>
    <row r="110" ht="12.75" customHeight="1">
      <c r="A110" s="127"/>
      <c r="B110" s="127"/>
      <c r="C110" s="128"/>
      <c r="D110" s="113"/>
      <c r="E110" s="127"/>
      <c r="F110" s="127"/>
      <c r="G110" s="128"/>
      <c r="H110" s="113"/>
      <c r="I110" s="129"/>
      <c r="J110" s="113"/>
      <c r="K110" s="113"/>
      <c r="L110" s="113"/>
      <c r="M110" s="129"/>
      <c r="N110" s="113"/>
      <c r="O110" s="113"/>
      <c r="P110" s="113"/>
      <c r="Q110" s="113"/>
      <c r="R110" s="127"/>
      <c r="S110" s="113"/>
      <c r="T110" s="128"/>
      <c r="U110" s="130"/>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row>
    <row r="111" ht="12.75" customHeight="1">
      <c r="A111" s="127"/>
      <c r="B111" s="127"/>
      <c r="C111" s="128"/>
      <c r="D111" s="113"/>
      <c r="E111" s="127"/>
      <c r="F111" s="127"/>
      <c r="G111" s="128"/>
      <c r="H111" s="113"/>
      <c r="I111" s="129"/>
      <c r="J111" s="113"/>
      <c r="K111" s="113"/>
      <c r="L111" s="113"/>
      <c r="M111" s="129"/>
      <c r="N111" s="113"/>
      <c r="O111" s="113"/>
      <c r="P111" s="113"/>
      <c r="Q111" s="113"/>
      <c r="R111" s="127"/>
      <c r="S111" s="113"/>
      <c r="T111" s="128"/>
      <c r="U111" s="130"/>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row>
    <row r="112" ht="12.75" customHeight="1">
      <c r="A112" s="127"/>
      <c r="B112" s="127"/>
      <c r="C112" s="128"/>
      <c r="D112" s="113"/>
      <c r="E112" s="127"/>
      <c r="F112" s="127"/>
      <c r="G112" s="128"/>
      <c r="H112" s="113"/>
      <c r="I112" s="129"/>
      <c r="J112" s="113"/>
      <c r="K112" s="113"/>
      <c r="L112" s="113"/>
      <c r="M112" s="129"/>
      <c r="N112" s="113"/>
      <c r="O112" s="113"/>
      <c r="P112" s="113"/>
      <c r="Q112" s="113"/>
      <c r="R112" s="127"/>
      <c r="S112" s="113"/>
      <c r="T112" s="128"/>
      <c r="U112" s="130"/>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row>
    <row r="113" ht="12.75" customHeight="1">
      <c r="A113" s="127"/>
      <c r="B113" s="127"/>
      <c r="C113" s="128"/>
      <c r="D113" s="113"/>
      <c r="E113" s="127"/>
      <c r="F113" s="127"/>
      <c r="G113" s="128"/>
      <c r="H113" s="113"/>
      <c r="I113" s="129"/>
      <c r="J113" s="113"/>
      <c r="K113" s="113"/>
      <c r="L113" s="113"/>
      <c r="M113" s="129"/>
      <c r="N113" s="113"/>
      <c r="O113" s="113"/>
      <c r="P113" s="113"/>
      <c r="Q113" s="113"/>
      <c r="R113" s="127"/>
      <c r="S113" s="113"/>
      <c r="T113" s="128"/>
      <c r="U113" s="130"/>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row>
    <row r="114" ht="12.75" customHeight="1">
      <c r="A114" s="127"/>
      <c r="B114" s="127"/>
      <c r="C114" s="128"/>
      <c r="D114" s="113"/>
      <c r="E114" s="127"/>
      <c r="F114" s="127"/>
      <c r="G114" s="128"/>
      <c r="H114" s="113"/>
      <c r="I114" s="129"/>
      <c r="J114" s="113"/>
      <c r="K114" s="113"/>
      <c r="L114" s="113"/>
      <c r="M114" s="129"/>
      <c r="N114" s="113"/>
      <c r="O114" s="113"/>
      <c r="P114" s="113"/>
      <c r="Q114" s="113"/>
      <c r="R114" s="127"/>
      <c r="S114" s="113"/>
      <c r="T114" s="128"/>
      <c r="U114" s="130"/>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row>
    <row r="115" ht="12.75" customHeight="1">
      <c r="A115" s="127"/>
      <c r="B115" s="127"/>
      <c r="C115" s="128"/>
      <c r="D115" s="113"/>
      <c r="E115" s="127"/>
      <c r="F115" s="127"/>
      <c r="G115" s="128"/>
      <c r="H115" s="113"/>
      <c r="I115" s="129"/>
      <c r="J115" s="113"/>
      <c r="K115" s="113"/>
      <c r="L115" s="113"/>
      <c r="M115" s="129"/>
      <c r="N115" s="113"/>
      <c r="O115" s="113"/>
      <c r="P115" s="113"/>
      <c r="Q115" s="113"/>
      <c r="R115" s="127"/>
      <c r="S115" s="113"/>
      <c r="T115" s="128"/>
      <c r="U115" s="130"/>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row>
    <row r="116" ht="12.75" customHeight="1">
      <c r="A116" s="127"/>
      <c r="B116" s="127"/>
      <c r="C116" s="128"/>
      <c r="D116" s="113"/>
      <c r="E116" s="127"/>
      <c r="F116" s="127"/>
      <c r="G116" s="128"/>
      <c r="H116" s="113"/>
      <c r="I116" s="129"/>
      <c r="J116" s="113"/>
      <c r="K116" s="113"/>
      <c r="L116" s="113"/>
      <c r="M116" s="129"/>
      <c r="N116" s="113"/>
      <c r="O116" s="113"/>
      <c r="P116" s="113"/>
      <c r="Q116" s="113"/>
      <c r="R116" s="127"/>
      <c r="S116" s="113"/>
      <c r="T116" s="128"/>
      <c r="U116" s="130"/>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row>
    <row r="117" ht="12.75" customHeight="1">
      <c r="A117" s="127"/>
      <c r="B117" s="127"/>
      <c r="C117" s="128"/>
      <c r="D117" s="113"/>
      <c r="E117" s="127"/>
      <c r="F117" s="127"/>
      <c r="G117" s="128"/>
      <c r="H117" s="113"/>
      <c r="I117" s="129"/>
      <c r="J117" s="113"/>
      <c r="K117" s="113"/>
      <c r="L117" s="113"/>
      <c r="M117" s="129"/>
      <c r="N117" s="113"/>
      <c r="O117" s="113"/>
      <c r="P117" s="113"/>
      <c r="Q117" s="113"/>
      <c r="R117" s="127"/>
      <c r="S117" s="113"/>
      <c r="T117" s="128"/>
      <c r="U117" s="130"/>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row>
    <row r="118" ht="12.75" customHeight="1">
      <c r="A118" s="127"/>
      <c r="B118" s="127"/>
      <c r="C118" s="128"/>
      <c r="D118" s="113"/>
      <c r="E118" s="127"/>
      <c r="F118" s="127"/>
      <c r="G118" s="128"/>
      <c r="H118" s="113"/>
      <c r="I118" s="129"/>
      <c r="J118" s="113"/>
      <c r="K118" s="113"/>
      <c r="L118" s="113"/>
      <c r="M118" s="129"/>
      <c r="N118" s="113"/>
      <c r="O118" s="113"/>
      <c r="P118" s="113"/>
      <c r="Q118" s="113"/>
      <c r="R118" s="127"/>
      <c r="S118" s="113"/>
      <c r="T118" s="128"/>
      <c r="U118" s="130"/>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row>
    <row r="119" ht="12.75" customHeight="1">
      <c r="A119" s="127"/>
      <c r="B119" s="127"/>
      <c r="C119" s="128"/>
      <c r="D119" s="113"/>
      <c r="E119" s="127"/>
      <c r="F119" s="127"/>
      <c r="G119" s="128"/>
      <c r="H119" s="113"/>
      <c r="I119" s="129"/>
      <c r="J119" s="113"/>
      <c r="K119" s="113"/>
      <c r="L119" s="113"/>
      <c r="M119" s="129"/>
      <c r="N119" s="113"/>
      <c r="O119" s="113"/>
      <c r="P119" s="113"/>
      <c r="Q119" s="113"/>
      <c r="R119" s="127"/>
      <c r="S119" s="113"/>
      <c r="T119" s="128"/>
      <c r="U119" s="130"/>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row>
    <row r="120" ht="12.75" customHeight="1">
      <c r="A120" s="127"/>
      <c r="B120" s="127"/>
      <c r="C120" s="128"/>
      <c r="D120" s="113"/>
      <c r="E120" s="127"/>
      <c r="F120" s="127"/>
      <c r="G120" s="128"/>
      <c r="H120" s="113"/>
      <c r="I120" s="129"/>
      <c r="J120" s="113"/>
      <c r="K120" s="113"/>
      <c r="L120" s="113"/>
      <c r="M120" s="129"/>
      <c r="N120" s="113"/>
      <c r="O120" s="113"/>
      <c r="P120" s="113"/>
      <c r="Q120" s="113"/>
      <c r="R120" s="127"/>
      <c r="S120" s="113"/>
      <c r="T120" s="128"/>
      <c r="U120" s="130"/>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row>
    <row r="121" ht="12.75" customHeight="1">
      <c r="A121" s="127"/>
      <c r="B121" s="127"/>
      <c r="C121" s="128"/>
      <c r="D121" s="113"/>
      <c r="E121" s="127"/>
      <c r="F121" s="127"/>
      <c r="G121" s="128"/>
      <c r="H121" s="113"/>
      <c r="I121" s="129"/>
      <c r="J121" s="113"/>
      <c r="K121" s="113"/>
      <c r="L121" s="113"/>
      <c r="M121" s="129"/>
      <c r="N121" s="113"/>
      <c r="O121" s="113"/>
      <c r="P121" s="113"/>
      <c r="Q121" s="113"/>
      <c r="R121" s="127"/>
      <c r="S121" s="113"/>
      <c r="T121" s="128"/>
      <c r="U121" s="130"/>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row>
    <row r="122" ht="12.75" customHeight="1">
      <c r="A122" s="127"/>
      <c r="B122" s="127"/>
      <c r="C122" s="128"/>
      <c r="D122" s="113"/>
      <c r="E122" s="127"/>
      <c r="F122" s="127"/>
      <c r="G122" s="128"/>
      <c r="H122" s="113"/>
      <c r="I122" s="129"/>
      <c r="J122" s="113"/>
      <c r="K122" s="113"/>
      <c r="L122" s="113"/>
      <c r="M122" s="129"/>
      <c r="N122" s="113"/>
      <c r="O122" s="113"/>
      <c r="P122" s="113"/>
      <c r="Q122" s="113"/>
      <c r="R122" s="127"/>
      <c r="S122" s="113"/>
      <c r="T122" s="128"/>
      <c r="U122" s="130"/>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row>
    <row r="123" ht="12.75" customHeight="1">
      <c r="A123" s="127"/>
      <c r="B123" s="127"/>
      <c r="C123" s="128"/>
      <c r="D123" s="113"/>
      <c r="E123" s="127"/>
      <c r="F123" s="127"/>
      <c r="G123" s="128"/>
      <c r="H123" s="113"/>
      <c r="I123" s="129"/>
      <c r="J123" s="113"/>
      <c r="K123" s="113"/>
      <c r="L123" s="113"/>
      <c r="M123" s="129"/>
      <c r="N123" s="113"/>
      <c r="O123" s="113"/>
      <c r="P123" s="113"/>
      <c r="Q123" s="113"/>
      <c r="R123" s="127"/>
      <c r="S123" s="113"/>
      <c r="T123" s="128"/>
      <c r="U123" s="130"/>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row>
    <row r="124" ht="12.75" customHeight="1">
      <c r="A124" s="127"/>
      <c r="B124" s="127"/>
      <c r="C124" s="128"/>
      <c r="D124" s="113"/>
      <c r="E124" s="127"/>
      <c r="F124" s="127"/>
      <c r="G124" s="128"/>
      <c r="H124" s="113"/>
      <c r="I124" s="129"/>
      <c r="J124" s="113"/>
      <c r="K124" s="113"/>
      <c r="L124" s="113"/>
      <c r="M124" s="129"/>
      <c r="N124" s="113"/>
      <c r="O124" s="113"/>
      <c r="P124" s="113"/>
      <c r="Q124" s="113"/>
      <c r="R124" s="127"/>
      <c r="S124" s="113"/>
      <c r="T124" s="128"/>
      <c r="U124" s="130"/>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row>
    <row r="125" ht="12.75" customHeight="1">
      <c r="A125" s="127"/>
      <c r="B125" s="127"/>
      <c r="C125" s="128"/>
      <c r="D125" s="113"/>
      <c r="E125" s="127"/>
      <c r="F125" s="127"/>
      <c r="G125" s="128"/>
      <c r="H125" s="113"/>
      <c r="I125" s="129"/>
      <c r="J125" s="113"/>
      <c r="K125" s="113"/>
      <c r="L125" s="113"/>
      <c r="M125" s="129"/>
      <c r="N125" s="113"/>
      <c r="O125" s="113"/>
      <c r="P125" s="113"/>
      <c r="Q125" s="113"/>
      <c r="R125" s="127"/>
      <c r="S125" s="113"/>
      <c r="T125" s="128"/>
      <c r="U125" s="130"/>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row>
    <row r="126" ht="12.75" customHeight="1">
      <c r="A126" s="127"/>
      <c r="B126" s="127"/>
      <c r="C126" s="128"/>
      <c r="D126" s="113"/>
      <c r="E126" s="127"/>
      <c r="F126" s="127"/>
      <c r="G126" s="128"/>
      <c r="H126" s="113"/>
      <c r="I126" s="129"/>
      <c r="J126" s="113"/>
      <c r="K126" s="113"/>
      <c r="L126" s="113"/>
      <c r="M126" s="129"/>
      <c r="N126" s="113"/>
      <c r="O126" s="113"/>
      <c r="P126" s="113"/>
      <c r="Q126" s="113"/>
      <c r="R126" s="127"/>
      <c r="S126" s="113"/>
      <c r="T126" s="128"/>
      <c r="U126" s="130"/>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row>
    <row r="127" ht="12.75" customHeight="1">
      <c r="A127" s="127"/>
      <c r="B127" s="127"/>
      <c r="C127" s="128"/>
      <c r="D127" s="113"/>
      <c r="E127" s="127"/>
      <c r="F127" s="127"/>
      <c r="G127" s="128"/>
      <c r="H127" s="113"/>
      <c r="I127" s="129"/>
      <c r="J127" s="113"/>
      <c r="K127" s="113"/>
      <c r="L127" s="113"/>
      <c r="M127" s="129"/>
      <c r="N127" s="113"/>
      <c r="O127" s="113"/>
      <c r="P127" s="113"/>
      <c r="Q127" s="113"/>
      <c r="R127" s="127"/>
      <c r="S127" s="113"/>
      <c r="T127" s="128"/>
      <c r="U127" s="130"/>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row>
    <row r="128" ht="12.75" customHeight="1">
      <c r="A128" s="127"/>
      <c r="B128" s="127"/>
      <c r="C128" s="128"/>
      <c r="D128" s="113"/>
      <c r="E128" s="127"/>
      <c r="F128" s="127"/>
      <c r="G128" s="128"/>
      <c r="H128" s="113"/>
      <c r="I128" s="129"/>
      <c r="J128" s="113"/>
      <c r="K128" s="113"/>
      <c r="L128" s="113"/>
      <c r="M128" s="129"/>
      <c r="N128" s="113"/>
      <c r="O128" s="113"/>
      <c r="P128" s="113"/>
      <c r="Q128" s="113"/>
      <c r="R128" s="127"/>
      <c r="S128" s="113"/>
      <c r="T128" s="128"/>
      <c r="U128" s="130"/>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row>
    <row r="129" ht="12.75" customHeight="1">
      <c r="A129" s="127"/>
      <c r="B129" s="127"/>
      <c r="C129" s="128"/>
      <c r="D129" s="113"/>
      <c r="E129" s="127"/>
      <c r="F129" s="127"/>
      <c r="G129" s="128"/>
      <c r="H129" s="113"/>
      <c r="I129" s="129"/>
      <c r="J129" s="113"/>
      <c r="K129" s="113"/>
      <c r="L129" s="113"/>
      <c r="M129" s="129"/>
      <c r="N129" s="113"/>
      <c r="O129" s="113"/>
      <c r="P129" s="113"/>
      <c r="Q129" s="113"/>
      <c r="R129" s="127"/>
      <c r="S129" s="113"/>
      <c r="T129" s="128"/>
      <c r="U129" s="130"/>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row>
    <row r="130" ht="12.75" customHeight="1">
      <c r="A130" s="127"/>
      <c r="B130" s="127"/>
      <c r="C130" s="128"/>
      <c r="D130" s="113"/>
      <c r="E130" s="127"/>
      <c r="F130" s="127"/>
      <c r="G130" s="128"/>
      <c r="H130" s="113"/>
      <c r="I130" s="129"/>
      <c r="J130" s="113"/>
      <c r="K130" s="113"/>
      <c r="L130" s="113"/>
      <c r="M130" s="129"/>
      <c r="N130" s="113"/>
      <c r="O130" s="113"/>
      <c r="P130" s="113"/>
      <c r="Q130" s="113"/>
      <c r="R130" s="127"/>
      <c r="S130" s="113"/>
      <c r="T130" s="128"/>
      <c r="U130" s="130"/>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row>
    <row r="131" ht="12.75" customHeight="1">
      <c r="A131" s="127"/>
      <c r="B131" s="127"/>
      <c r="C131" s="128"/>
      <c r="D131" s="113"/>
      <c r="E131" s="127"/>
      <c r="F131" s="127"/>
      <c r="G131" s="128"/>
      <c r="H131" s="113"/>
      <c r="I131" s="129"/>
      <c r="J131" s="113"/>
      <c r="K131" s="113"/>
      <c r="L131" s="113"/>
      <c r="M131" s="129"/>
      <c r="N131" s="113"/>
      <c r="O131" s="113"/>
      <c r="P131" s="113"/>
      <c r="Q131" s="113"/>
      <c r="R131" s="127"/>
      <c r="S131" s="113"/>
      <c r="T131" s="128"/>
      <c r="U131" s="130"/>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row>
    <row r="132" ht="12.75" customHeight="1">
      <c r="A132" s="127"/>
      <c r="B132" s="127"/>
      <c r="C132" s="128"/>
      <c r="D132" s="113"/>
      <c r="E132" s="127"/>
      <c r="F132" s="127"/>
      <c r="G132" s="128"/>
      <c r="H132" s="113"/>
      <c r="I132" s="129"/>
      <c r="J132" s="113"/>
      <c r="K132" s="113"/>
      <c r="L132" s="113"/>
      <c r="M132" s="129"/>
      <c r="N132" s="113"/>
      <c r="O132" s="113"/>
      <c r="P132" s="113"/>
      <c r="Q132" s="113"/>
      <c r="R132" s="127"/>
      <c r="S132" s="113"/>
      <c r="T132" s="128"/>
      <c r="U132" s="130"/>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row>
    <row r="133" ht="12.75" customHeight="1">
      <c r="A133" s="127"/>
      <c r="B133" s="127"/>
      <c r="C133" s="128"/>
      <c r="D133" s="113"/>
      <c r="E133" s="127"/>
      <c r="F133" s="127"/>
      <c r="G133" s="128"/>
      <c r="H133" s="113"/>
      <c r="I133" s="129"/>
      <c r="J133" s="113"/>
      <c r="K133" s="113"/>
      <c r="L133" s="113"/>
      <c r="M133" s="129"/>
      <c r="N133" s="113"/>
      <c r="O133" s="113"/>
      <c r="P133" s="113"/>
      <c r="Q133" s="113"/>
      <c r="R133" s="127"/>
      <c r="S133" s="113"/>
      <c r="T133" s="128"/>
      <c r="U133" s="130"/>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row>
    <row r="134" ht="12.75" customHeight="1">
      <c r="A134" s="127"/>
      <c r="B134" s="127"/>
      <c r="C134" s="128"/>
      <c r="D134" s="113"/>
      <c r="E134" s="127"/>
      <c r="F134" s="127"/>
      <c r="G134" s="128"/>
      <c r="H134" s="113"/>
      <c r="I134" s="129"/>
      <c r="J134" s="113"/>
      <c r="K134" s="113"/>
      <c r="L134" s="113"/>
      <c r="M134" s="129"/>
      <c r="N134" s="113"/>
      <c r="O134" s="113"/>
      <c r="P134" s="113"/>
      <c r="Q134" s="113"/>
      <c r="R134" s="127"/>
      <c r="S134" s="113"/>
      <c r="T134" s="128"/>
      <c r="U134" s="130"/>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row>
    <row r="135" ht="12.75" customHeight="1">
      <c r="A135" s="127"/>
      <c r="B135" s="127"/>
      <c r="C135" s="128"/>
      <c r="D135" s="113"/>
      <c r="E135" s="127"/>
      <c r="F135" s="127"/>
      <c r="G135" s="128"/>
      <c r="H135" s="113"/>
      <c r="I135" s="129"/>
      <c r="J135" s="113"/>
      <c r="K135" s="113"/>
      <c r="L135" s="113"/>
      <c r="M135" s="129"/>
      <c r="N135" s="113"/>
      <c r="O135" s="113"/>
      <c r="P135" s="113"/>
      <c r="Q135" s="113"/>
      <c r="R135" s="127"/>
      <c r="S135" s="113"/>
      <c r="T135" s="128"/>
      <c r="U135" s="130"/>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row>
    <row r="136" ht="12.75" customHeight="1">
      <c r="A136" s="127"/>
      <c r="B136" s="127"/>
      <c r="C136" s="128"/>
      <c r="D136" s="113"/>
      <c r="E136" s="127"/>
      <c r="F136" s="127"/>
      <c r="G136" s="128"/>
      <c r="H136" s="113"/>
      <c r="I136" s="129"/>
      <c r="J136" s="113"/>
      <c r="K136" s="113"/>
      <c r="L136" s="113"/>
      <c r="M136" s="129"/>
      <c r="N136" s="113"/>
      <c r="O136" s="113"/>
      <c r="P136" s="113"/>
      <c r="Q136" s="113"/>
      <c r="R136" s="127"/>
      <c r="S136" s="113"/>
      <c r="T136" s="128"/>
      <c r="U136" s="130"/>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row>
    <row r="137" ht="12.75" customHeight="1">
      <c r="A137" s="127"/>
      <c r="B137" s="127"/>
      <c r="C137" s="128"/>
      <c r="D137" s="113"/>
      <c r="E137" s="127"/>
      <c r="F137" s="127"/>
      <c r="G137" s="128"/>
      <c r="H137" s="113"/>
      <c r="I137" s="129"/>
      <c r="J137" s="113"/>
      <c r="K137" s="113"/>
      <c r="L137" s="113"/>
      <c r="M137" s="129"/>
      <c r="N137" s="113"/>
      <c r="O137" s="113"/>
      <c r="P137" s="113"/>
      <c r="Q137" s="113"/>
      <c r="R137" s="127"/>
      <c r="S137" s="113"/>
      <c r="T137" s="128"/>
      <c r="U137" s="130"/>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row>
    <row r="138" ht="12.75" customHeight="1">
      <c r="A138" s="127"/>
      <c r="B138" s="127"/>
      <c r="C138" s="128"/>
      <c r="D138" s="113"/>
      <c r="E138" s="127"/>
      <c r="F138" s="127"/>
      <c r="G138" s="128"/>
      <c r="H138" s="113"/>
      <c r="I138" s="129"/>
      <c r="J138" s="113"/>
      <c r="K138" s="113"/>
      <c r="L138" s="113"/>
      <c r="M138" s="129"/>
      <c r="N138" s="113"/>
      <c r="O138" s="113"/>
      <c r="P138" s="113"/>
      <c r="Q138" s="113"/>
      <c r="R138" s="127"/>
      <c r="S138" s="113"/>
      <c r="T138" s="128"/>
      <c r="U138" s="130"/>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row>
    <row r="139" ht="12.75" customHeight="1">
      <c r="A139" s="127"/>
      <c r="B139" s="127"/>
      <c r="C139" s="128"/>
      <c r="D139" s="113"/>
      <c r="E139" s="127"/>
      <c r="F139" s="127"/>
      <c r="G139" s="128"/>
      <c r="H139" s="113"/>
      <c r="I139" s="129"/>
      <c r="J139" s="113"/>
      <c r="K139" s="113"/>
      <c r="L139" s="113"/>
      <c r="M139" s="129"/>
      <c r="N139" s="113"/>
      <c r="O139" s="113"/>
      <c r="P139" s="113"/>
      <c r="Q139" s="113"/>
      <c r="R139" s="127"/>
      <c r="S139" s="113"/>
      <c r="T139" s="128"/>
      <c r="U139" s="130"/>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row>
    <row r="140" ht="12.75" customHeight="1">
      <c r="A140" s="127"/>
      <c r="B140" s="127"/>
      <c r="C140" s="128"/>
      <c r="D140" s="113"/>
      <c r="E140" s="127"/>
      <c r="F140" s="127"/>
      <c r="G140" s="128"/>
      <c r="H140" s="113"/>
      <c r="I140" s="129"/>
      <c r="J140" s="113"/>
      <c r="K140" s="113"/>
      <c r="L140" s="113"/>
      <c r="M140" s="129"/>
      <c r="N140" s="113"/>
      <c r="O140" s="113"/>
      <c r="P140" s="113"/>
      <c r="Q140" s="113"/>
      <c r="R140" s="127"/>
      <c r="S140" s="113"/>
      <c r="T140" s="128"/>
      <c r="U140" s="130"/>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row>
    <row r="141" ht="12.75" customHeight="1">
      <c r="A141" s="127"/>
      <c r="B141" s="127"/>
      <c r="C141" s="128"/>
      <c r="D141" s="113"/>
      <c r="E141" s="127"/>
      <c r="F141" s="127"/>
      <c r="G141" s="128"/>
      <c r="H141" s="113"/>
      <c r="I141" s="129"/>
      <c r="J141" s="113"/>
      <c r="K141" s="113"/>
      <c r="L141" s="113"/>
      <c r="M141" s="129"/>
      <c r="N141" s="113"/>
      <c r="O141" s="113"/>
      <c r="P141" s="113"/>
      <c r="Q141" s="113"/>
      <c r="R141" s="127"/>
      <c r="S141" s="113"/>
      <c r="T141" s="128"/>
      <c r="U141" s="130"/>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row>
    <row r="142" ht="12.75" customHeight="1">
      <c r="A142" s="127"/>
      <c r="B142" s="127"/>
      <c r="C142" s="128"/>
      <c r="D142" s="113"/>
      <c r="E142" s="127"/>
      <c r="F142" s="127"/>
      <c r="G142" s="128"/>
      <c r="H142" s="113"/>
      <c r="I142" s="129"/>
      <c r="J142" s="113"/>
      <c r="K142" s="113"/>
      <c r="L142" s="113"/>
      <c r="M142" s="129"/>
      <c r="N142" s="113"/>
      <c r="O142" s="113"/>
      <c r="P142" s="113"/>
      <c r="Q142" s="113"/>
      <c r="R142" s="127"/>
      <c r="S142" s="113"/>
      <c r="T142" s="128"/>
      <c r="U142" s="130"/>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row>
    <row r="143" ht="12.75" customHeight="1">
      <c r="A143" s="127"/>
      <c r="B143" s="127"/>
      <c r="C143" s="128"/>
      <c r="D143" s="113"/>
      <c r="E143" s="127"/>
      <c r="F143" s="127"/>
      <c r="G143" s="128"/>
      <c r="H143" s="113"/>
      <c r="I143" s="129"/>
      <c r="J143" s="113"/>
      <c r="K143" s="113"/>
      <c r="L143" s="113"/>
      <c r="M143" s="129"/>
      <c r="N143" s="113"/>
      <c r="O143" s="113"/>
      <c r="P143" s="113"/>
      <c r="Q143" s="113"/>
      <c r="R143" s="127"/>
      <c r="S143" s="113"/>
      <c r="T143" s="128"/>
      <c r="U143" s="130"/>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row>
    <row r="144" ht="12.75" customHeight="1">
      <c r="A144" s="127"/>
      <c r="B144" s="127"/>
      <c r="C144" s="128"/>
      <c r="D144" s="113"/>
      <c r="E144" s="127"/>
      <c r="F144" s="127"/>
      <c r="G144" s="128"/>
      <c r="H144" s="113"/>
      <c r="I144" s="129"/>
      <c r="J144" s="113"/>
      <c r="K144" s="113"/>
      <c r="L144" s="113"/>
      <c r="M144" s="129"/>
      <c r="N144" s="113"/>
      <c r="O144" s="113"/>
      <c r="P144" s="113"/>
      <c r="Q144" s="113"/>
      <c r="R144" s="127"/>
      <c r="S144" s="113"/>
      <c r="T144" s="128"/>
      <c r="U144" s="130"/>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row>
    <row r="145" ht="12.75" customHeight="1">
      <c r="A145" s="127"/>
      <c r="B145" s="127"/>
      <c r="C145" s="128"/>
      <c r="D145" s="113"/>
      <c r="E145" s="127"/>
      <c r="F145" s="127"/>
      <c r="G145" s="128"/>
      <c r="H145" s="113"/>
      <c r="I145" s="129"/>
      <c r="J145" s="113"/>
      <c r="K145" s="113"/>
      <c r="L145" s="113"/>
      <c r="M145" s="129"/>
      <c r="N145" s="113"/>
      <c r="O145" s="113"/>
      <c r="P145" s="113"/>
      <c r="Q145" s="113"/>
      <c r="R145" s="127"/>
      <c r="S145" s="113"/>
      <c r="T145" s="128"/>
      <c r="U145" s="130"/>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row>
    <row r="146" ht="12.75" customHeight="1">
      <c r="A146" s="127"/>
      <c r="B146" s="127"/>
      <c r="C146" s="128"/>
      <c r="D146" s="113"/>
      <c r="E146" s="127"/>
      <c r="F146" s="127"/>
      <c r="G146" s="128"/>
      <c r="H146" s="113"/>
      <c r="I146" s="129"/>
      <c r="J146" s="113"/>
      <c r="K146" s="113"/>
      <c r="L146" s="113"/>
      <c r="M146" s="129"/>
      <c r="N146" s="113"/>
      <c r="O146" s="113"/>
      <c r="P146" s="113"/>
      <c r="Q146" s="113"/>
      <c r="R146" s="127"/>
      <c r="S146" s="113"/>
      <c r="T146" s="128"/>
      <c r="U146" s="130"/>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row>
    <row r="147" ht="12.75" customHeight="1">
      <c r="A147" s="127"/>
      <c r="B147" s="127"/>
      <c r="C147" s="128"/>
      <c r="D147" s="113"/>
      <c r="E147" s="127"/>
      <c r="F147" s="127"/>
      <c r="G147" s="128"/>
      <c r="H147" s="113"/>
      <c r="I147" s="129"/>
      <c r="J147" s="113"/>
      <c r="K147" s="113"/>
      <c r="L147" s="113"/>
      <c r="M147" s="129"/>
      <c r="N147" s="113"/>
      <c r="O147" s="113"/>
      <c r="P147" s="113"/>
      <c r="Q147" s="113"/>
      <c r="R147" s="127"/>
      <c r="S147" s="113"/>
      <c r="T147" s="128"/>
      <c r="U147" s="130"/>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row>
    <row r="148" ht="12.75" customHeight="1">
      <c r="A148" s="127"/>
      <c r="B148" s="127"/>
      <c r="C148" s="128"/>
      <c r="D148" s="113"/>
      <c r="E148" s="127"/>
      <c r="F148" s="127"/>
      <c r="G148" s="128"/>
      <c r="H148" s="113"/>
      <c r="I148" s="129"/>
      <c r="J148" s="113"/>
      <c r="K148" s="113"/>
      <c r="L148" s="113"/>
      <c r="M148" s="129"/>
      <c r="N148" s="113"/>
      <c r="O148" s="113"/>
      <c r="P148" s="113"/>
      <c r="Q148" s="113"/>
      <c r="R148" s="127"/>
      <c r="S148" s="113"/>
      <c r="T148" s="128"/>
      <c r="U148" s="130"/>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row>
    <row r="149" ht="12.75" customHeight="1">
      <c r="A149" s="127"/>
      <c r="B149" s="127"/>
      <c r="C149" s="128"/>
      <c r="D149" s="113"/>
      <c r="E149" s="127"/>
      <c r="F149" s="127"/>
      <c r="G149" s="128"/>
      <c r="H149" s="113"/>
      <c r="I149" s="129"/>
      <c r="J149" s="113"/>
      <c r="K149" s="113"/>
      <c r="L149" s="113"/>
      <c r="M149" s="129"/>
      <c r="N149" s="113"/>
      <c r="O149" s="113"/>
      <c r="P149" s="113"/>
      <c r="Q149" s="113"/>
      <c r="R149" s="127"/>
      <c r="S149" s="113"/>
      <c r="T149" s="128"/>
      <c r="U149" s="130"/>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row>
    <row r="150" ht="12.75" customHeight="1">
      <c r="A150" s="127"/>
      <c r="B150" s="127"/>
      <c r="C150" s="128"/>
      <c r="D150" s="113"/>
      <c r="E150" s="127"/>
      <c r="F150" s="127"/>
      <c r="G150" s="128"/>
      <c r="H150" s="113"/>
      <c r="I150" s="129"/>
      <c r="J150" s="113"/>
      <c r="K150" s="113"/>
      <c r="L150" s="113"/>
      <c r="M150" s="129"/>
      <c r="N150" s="113"/>
      <c r="O150" s="113"/>
      <c r="P150" s="113"/>
      <c r="Q150" s="113"/>
      <c r="R150" s="127"/>
      <c r="S150" s="113"/>
      <c r="T150" s="128"/>
      <c r="U150" s="130"/>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row>
    <row r="151" ht="12.75" customHeight="1">
      <c r="A151" s="127"/>
      <c r="B151" s="127"/>
      <c r="C151" s="128"/>
      <c r="D151" s="113"/>
      <c r="E151" s="127"/>
      <c r="F151" s="127"/>
      <c r="G151" s="128"/>
      <c r="H151" s="113"/>
      <c r="I151" s="129"/>
      <c r="J151" s="113"/>
      <c r="K151" s="113"/>
      <c r="L151" s="113"/>
      <c r="M151" s="129"/>
      <c r="N151" s="113"/>
      <c r="O151" s="113"/>
      <c r="P151" s="113"/>
      <c r="Q151" s="113"/>
      <c r="R151" s="127"/>
      <c r="S151" s="113"/>
      <c r="T151" s="128"/>
      <c r="U151" s="130"/>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row>
    <row r="152" ht="12.75" customHeight="1">
      <c r="A152" s="127"/>
      <c r="B152" s="127"/>
      <c r="C152" s="128"/>
      <c r="D152" s="113"/>
      <c r="E152" s="127"/>
      <c r="F152" s="127"/>
      <c r="G152" s="128"/>
      <c r="H152" s="113"/>
      <c r="I152" s="129"/>
      <c r="J152" s="113"/>
      <c r="K152" s="113"/>
      <c r="L152" s="113"/>
      <c r="M152" s="129"/>
      <c r="N152" s="113"/>
      <c r="O152" s="113"/>
      <c r="P152" s="113"/>
      <c r="Q152" s="113"/>
      <c r="R152" s="127"/>
      <c r="S152" s="113"/>
      <c r="T152" s="128"/>
      <c r="U152" s="130"/>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row>
    <row r="153" ht="12.75" customHeight="1">
      <c r="A153" s="127"/>
      <c r="B153" s="127"/>
      <c r="C153" s="128"/>
      <c r="D153" s="113"/>
      <c r="E153" s="127"/>
      <c r="F153" s="127"/>
      <c r="G153" s="128"/>
      <c r="H153" s="113"/>
      <c r="I153" s="129"/>
      <c r="J153" s="113"/>
      <c r="K153" s="113"/>
      <c r="L153" s="113"/>
      <c r="M153" s="129"/>
      <c r="N153" s="113"/>
      <c r="O153" s="113"/>
      <c r="P153" s="113"/>
      <c r="Q153" s="113"/>
      <c r="R153" s="127"/>
      <c r="S153" s="113"/>
      <c r="T153" s="128"/>
      <c r="U153" s="130"/>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row>
    <row r="154" ht="12.75" customHeight="1">
      <c r="A154" s="127"/>
      <c r="B154" s="127"/>
      <c r="C154" s="128"/>
      <c r="D154" s="113"/>
      <c r="E154" s="127"/>
      <c r="F154" s="127"/>
      <c r="G154" s="128"/>
      <c r="H154" s="113"/>
      <c r="I154" s="129"/>
      <c r="J154" s="113"/>
      <c r="K154" s="113"/>
      <c r="L154" s="113"/>
      <c r="M154" s="129"/>
      <c r="N154" s="113"/>
      <c r="O154" s="113"/>
      <c r="P154" s="113"/>
      <c r="Q154" s="113"/>
      <c r="R154" s="127"/>
      <c r="S154" s="113"/>
      <c r="T154" s="128"/>
      <c r="U154" s="130"/>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row>
    <row r="155" ht="12.75" customHeight="1">
      <c r="A155" s="127"/>
      <c r="B155" s="127"/>
      <c r="C155" s="128"/>
      <c r="D155" s="113"/>
      <c r="E155" s="127"/>
      <c r="F155" s="127"/>
      <c r="G155" s="128"/>
      <c r="H155" s="113"/>
      <c r="I155" s="129"/>
      <c r="J155" s="113"/>
      <c r="K155" s="113"/>
      <c r="L155" s="113"/>
      <c r="M155" s="129"/>
      <c r="N155" s="113"/>
      <c r="O155" s="113"/>
      <c r="P155" s="113"/>
      <c r="Q155" s="113"/>
      <c r="R155" s="127"/>
      <c r="S155" s="113"/>
      <c r="T155" s="128"/>
      <c r="U155" s="130"/>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row>
    <row r="156" ht="12.75" customHeight="1">
      <c r="A156" s="127"/>
      <c r="B156" s="127"/>
      <c r="C156" s="128"/>
      <c r="D156" s="113"/>
      <c r="E156" s="127"/>
      <c r="F156" s="127"/>
      <c r="G156" s="128"/>
      <c r="H156" s="113"/>
      <c r="I156" s="129"/>
      <c r="J156" s="113"/>
      <c r="K156" s="113"/>
      <c r="L156" s="113"/>
      <c r="M156" s="129"/>
      <c r="N156" s="113"/>
      <c r="O156" s="113"/>
      <c r="P156" s="113"/>
      <c r="Q156" s="113"/>
      <c r="R156" s="127"/>
      <c r="S156" s="113"/>
      <c r="T156" s="128"/>
      <c r="U156" s="130"/>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row>
    <row r="157" ht="12.75" customHeight="1">
      <c r="A157" s="127"/>
      <c r="B157" s="127"/>
      <c r="C157" s="128"/>
      <c r="D157" s="113"/>
      <c r="E157" s="127"/>
      <c r="F157" s="127"/>
      <c r="G157" s="128"/>
      <c r="H157" s="113"/>
      <c r="I157" s="129"/>
      <c r="J157" s="113"/>
      <c r="K157" s="113"/>
      <c r="L157" s="113"/>
      <c r="M157" s="129"/>
      <c r="N157" s="113"/>
      <c r="O157" s="113"/>
      <c r="P157" s="113"/>
      <c r="Q157" s="113"/>
      <c r="R157" s="127"/>
      <c r="S157" s="113"/>
      <c r="T157" s="128"/>
      <c r="U157" s="130"/>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row>
    <row r="158" ht="12.75" customHeight="1">
      <c r="A158" s="127"/>
      <c r="B158" s="127"/>
      <c r="C158" s="128"/>
      <c r="D158" s="113"/>
      <c r="E158" s="127"/>
      <c r="F158" s="127"/>
      <c r="G158" s="128"/>
      <c r="H158" s="113"/>
      <c r="I158" s="129"/>
      <c r="J158" s="113"/>
      <c r="K158" s="113"/>
      <c r="L158" s="113"/>
      <c r="M158" s="129"/>
      <c r="N158" s="113"/>
      <c r="O158" s="113"/>
      <c r="P158" s="113"/>
      <c r="Q158" s="113"/>
      <c r="R158" s="127"/>
      <c r="S158" s="113"/>
      <c r="T158" s="128"/>
      <c r="U158" s="130"/>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row>
    <row r="159" ht="12.75" customHeight="1">
      <c r="A159" s="127"/>
      <c r="B159" s="127"/>
      <c r="C159" s="128"/>
      <c r="D159" s="113"/>
      <c r="E159" s="127"/>
      <c r="F159" s="127"/>
      <c r="G159" s="128"/>
      <c r="H159" s="113"/>
      <c r="I159" s="129"/>
      <c r="J159" s="113"/>
      <c r="K159" s="113"/>
      <c r="L159" s="113"/>
      <c r="M159" s="129"/>
      <c r="N159" s="113"/>
      <c r="O159" s="113"/>
      <c r="P159" s="113"/>
      <c r="Q159" s="113"/>
      <c r="R159" s="127"/>
      <c r="S159" s="113"/>
      <c r="T159" s="128"/>
      <c r="U159" s="130"/>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row>
    <row r="160" ht="12.75" customHeight="1">
      <c r="A160" s="127"/>
      <c r="B160" s="127"/>
      <c r="C160" s="128"/>
      <c r="D160" s="113"/>
      <c r="E160" s="127"/>
      <c r="F160" s="127"/>
      <c r="G160" s="128"/>
      <c r="H160" s="113"/>
      <c r="I160" s="129"/>
      <c r="J160" s="113"/>
      <c r="K160" s="113"/>
      <c r="L160" s="113"/>
      <c r="M160" s="129"/>
      <c r="N160" s="113"/>
      <c r="O160" s="113"/>
      <c r="P160" s="113"/>
      <c r="Q160" s="113"/>
      <c r="R160" s="127"/>
      <c r="S160" s="113"/>
      <c r="T160" s="128"/>
      <c r="U160" s="130"/>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row>
    <row r="161" ht="12.75" customHeight="1">
      <c r="A161" s="127"/>
      <c r="B161" s="127"/>
      <c r="C161" s="128"/>
      <c r="D161" s="113"/>
      <c r="E161" s="127"/>
      <c r="F161" s="127"/>
      <c r="G161" s="128"/>
      <c r="H161" s="113"/>
      <c r="I161" s="129"/>
      <c r="J161" s="113"/>
      <c r="K161" s="113"/>
      <c r="L161" s="113"/>
      <c r="M161" s="129"/>
      <c r="N161" s="113"/>
      <c r="O161" s="113"/>
      <c r="P161" s="113"/>
      <c r="Q161" s="113"/>
      <c r="R161" s="127"/>
      <c r="S161" s="113"/>
      <c r="T161" s="128"/>
      <c r="U161" s="130"/>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row>
    <row r="162" ht="12.75" customHeight="1">
      <c r="A162" s="127"/>
      <c r="B162" s="127"/>
      <c r="C162" s="128"/>
      <c r="D162" s="113"/>
      <c r="E162" s="127"/>
      <c r="F162" s="127"/>
      <c r="G162" s="128"/>
      <c r="H162" s="113"/>
      <c r="I162" s="129"/>
      <c r="J162" s="113"/>
      <c r="K162" s="113"/>
      <c r="L162" s="113"/>
      <c r="M162" s="129"/>
      <c r="N162" s="113"/>
      <c r="O162" s="113"/>
      <c r="P162" s="113"/>
      <c r="Q162" s="113"/>
      <c r="R162" s="127"/>
      <c r="S162" s="113"/>
      <c r="T162" s="128"/>
      <c r="U162" s="130"/>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row>
    <row r="163" ht="12.75" customHeight="1">
      <c r="A163" s="127"/>
      <c r="B163" s="127"/>
      <c r="C163" s="128"/>
      <c r="D163" s="113"/>
      <c r="E163" s="127"/>
      <c r="F163" s="127"/>
      <c r="G163" s="128"/>
      <c r="H163" s="113"/>
      <c r="I163" s="129"/>
      <c r="J163" s="113"/>
      <c r="K163" s="113"/>
      <c r="L163" s="113"/>
      <c r="M163" s="129"/>
      <c r="N163" s="113"/>
      <c r="O163" s="113"/>
      <c r="P163" s="113"/>
      <c r="Q163" s="113"/>
      <c r="R163" s="127"/>
      <c r="S163" s="113"/>
      <c r="T163" s="128"/>
      <c r="U163" s="130"/>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row>
    <row r="164" ht="12.75" customHeight="1">
      <c r="A164" s="127"/>
      <c r="B164" s="127"/>
      <c r="C164" s="128"/>
      <c r="D164" s="113"/>
      <c r="E164" s="127"/>
      <c r="F164" s="127"/>
      <c r="G164" s="128"/>
      <c r="H164" s="113"/>
      <c r="I164" s="129"/>
      <c r="J164" s="113"/>
      <c r="K164" s="113"/>
      <c r="L164" s="113"/>
      <c r="M164" s="129"/>
      <c r="N164" s="113"/>
      <c r="O164" s="113"/>
      <c r="P164" s="113"/>
      <c r="Q164" s="113"/>
      <c r="R164" s="127"/>
      <c r="S164" s="113"/>
      <c r="T164" s="128"/>
      <c r="U164" s="130"/>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row>
    <row r="165" ht="12.75" customHeight="1">
      <c r="A165" s="127"/>
      <c r="B165" s="127"/>
      <c r="C165" s="128"/>
      <c r="D165" s="113"/>
      <c r="E165" s="127"/>
      <c r="F165" s="127"/>
      <c r="G165" s="128"/>
      <c r="H165" s="113"/>
      <c r="I165" s="129"/>
      <c r="J165" s="113"/>
      <c r="K165" s="113"/>
      <c r="L165" s="113"/>
      <c r="M165" s="129"/>
      <c r="N165" s="113"/>
      <c r="O165" s="113"/>
      <c r="P165" s="113"/>
      <c r="Q165" s="113"/>
      <c r="R165" s="127"/>
      <c r="S165" s="113"/>
      <c r="T165" s="128"/>
      <c r="U165" s="130"/>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row>
    <row r="166" ht="12.75" customHeight="1">
      <c r="A166" s="127"/>
      <c r="B166" s="127"/>
      <c r="C166" s="128"/>
      <c r="D166" s="113"/>
      <c r="E166" s="127"/>
      <c r="F166" s="127"/>
      <c r="G166" s="128"/>
      <c r="H166" s="113"/>
      <c r="I166" s="129"/>
      <c r="J166" s="113"/>
      <c r="K166" s="113"/>
      <c r="L166" s="113"/>
      <c r="M166" s="129"/>
      <c r="N166" s="113"/>
      <c r="O166" s="113"/>
      <c r="P166" s="113"/>
      <c r="Q166" s="113"/>
      <c r="R166" s="127"/>
      <c r="S166" s="113"/>
      <c r="T166" s="128"/>
      <c r="U166" s="130"/>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row>
    <row r="167" ht="12.75" customHeight="1">
      <c r="A167" s="127"/>
      <c r="B167" s="127"/>
      <c r="C167" s="128"/>
      <c r="D167" s="113"/>
      <c r="E167" s="127"/>
      <c r="F167" s="127"/>
      <c r="G167" s="128"/>
      <c r="H167" s="113"/>
      <c r="I167" s="129"/>
      <c r="J167" s="113"/>
      <c r="K167" s="113"/>
      <c r="L167" s="113"/>
      <c r="M167" s="129"/>
      <c r="N167" s="113"/>
      <c r="O167" s="113"/>
      <c r="P167" s="113"/>
      <c r="Q167" s="113"/>
      <c r="R167" s="127"/>
      <c r="S167" s="113"/>
      <c r="T167" s="128"/>
      <c r="U167" s="130"/>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row>
    <row r="168" ht="12.75" customHeight="1">
      <c r="A168" s="127"/>
      <c r="B168" s="127"/>
      <c r="C168" s="128"/>
      <c r="D168" s="113"/>
      <c r="E168" s="127"/>
      <c r="F168" s="127"/>
      <c r="G168" s="128"/>
      <c r="H168" s="113"/>
      <c r="I168" s="129"/>
      <c r="J168" s="113"/>
      <c r="K168" s="113"/>
      <c r="L168" s="113"/>
      <c r="M168" s="129"/>
      <c r="N168" s="113"/>
      <c r="O168" s="113"/>
      <c r="P168" s="113"/>
      <c r="Q168" s="113"/>
      <c r="R168" s="127"/>
      <c r="S168" s="113"/>
      <c r="T168" s="128"/>
      <c r="U168" s="130"/>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row>
    <row r="169" ht="12.75" customHeight="1">
      <c r="A169" s="127"/>
      <c r="B169" s="127"/>
      <c r="C169" s="128"/>
      <c r="D169" s="113"/>
      <c r="E169" s="127"/>
      <c r="F169" s="127"/>
      <c r="G169" s="128"/>
      <c r="H169" s="113"/>
      <c r="I169" s="129"/>
      <c r="J169" s="113"/>
      <c r="K169" s="113"/>
      <c r="L169" s="113"/>
      <c r="M169" s="129"/>
      <c r="N169" s="113"/>
      <c r="O169" s="113"/>
      <c r="P169" s="113"/>
      <c r="Q169" s="113"/>
      <c r="R169" s="127"/>
      <c r="S169" s="113"/>
      <c r="T169" s="128"/>
      <c r="U169" s="130"/>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row>
    <row r="170" ht="12.75" customHeight="1">
      <c r="A170" s="127"/>
      <c r="B170" s="127"/>
      <c r="C170" s="128"/>
      <c r="D170" s="113"/>
      <c r="E170" s="127"/>
      <c r="F170" s="127"/>
      <c r="G170" s="128"/>
      <c r="H170" s="113"/>
      <c r="I170" s="129"/>
      <c r="J170" s="113"/>
      <c r="K170" s="113"/>
      <c r="L170" s="113"/>
      <c r="M170" s="129"/>
      <c r="N170" s="113"/>
      <c r="O170" s="113"/>
      <c r="P170" s="113"/>
      <c r="Q170" s="113"/>
      <c r="R170" s="127"/>
      <c r="S170" s="113"/>
      <c r="T170" s="128"/>
      <c r="U170" s="130"/>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row>
    <row r="171" ht="12.75" customHeight="1">
      <c r="A171" s="127"/>
      <c r="B171" s="127"/>
      <c r="C171" s="128"/>
      <c r="D171" s="113"/>
      <c r="E171" s="127"/>
      <c r="F171" s="127"/>
      <c r="G171" s="128"/>
      <c r="H171" s="113"/>
      <c r="I171" s="129"/>
      <c r="J171" s="113"/>
      <c r="K171" s="113"/>
      <c r="L171" s="113"/>
      <c r="M171" s="129"/>
      <c r="N171" s="113"/>
      <c r="O171" s="113"/>
      <c r="P171" s="113"/>
      <c r="Q171" s="113"/>
      <c r="R171" s="127"/>
      <c r="S171" s="113"/>
      <c r="T171" s="128"/>
      <c r="U171" s="130"/>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row>
    <row r="172" ht="12.75" customHeight="1">
      <c r="A172" s="127"/>
      <c r="B172" s="127"/>
      <c r="C172" s="128"/>
      <c r="D172" s="113"/>
      <c r="E172" s="127"/>
      <c r="F172" s="127"/>
      <c r="G172" s="128"/>
      <c r="H172" s="113"/>
      <c r="I172" s="129"/>
      <c r="J172" s="113"/>
      <c r="K172" s="113"/>
      <c r="L172" s="113"/>
      <c r="M172" s="129"/>
      <c r="N172" s="113"/>
      <c r="O172" s="113"/>
      <c r="P172" s="113"/>
      <c r="Q172" s="113"/>
      <c r="R172" s="127"/>
      <c r="S172" s="113"/>
      <c r="T172" s="128"/>
      <c r="U172" s="130"/>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row>
    <row r="173" ht="12.75" customHeight="1">
      <c r="A173" s="127"/>
      <c r="B173" s="127"/>
      <c r="C173" s="128"/>
      <c r="D173" s="113"/>
      <c r="E173" s="127"/>
      <c r="F173" s="127"/>
      <c r="G173" s="128"/>
      <c r="H173" s="113"/>
      <c r="I173" s="129"/>
      <c r="J173" s="113"/>
      <c r="K173" s="113"/>
      <c r="L173" s="113"/>
      <c r="M173" s="129"/>
      <c r="N173" s="113"/>
      <c r="O173" s="113"/>
      <c r="P173" s="113"/>
      <c r="Q173" s="113"/>
      <c r="R173" s="127"/>
      <c r="S173" s="113"/>
      <c r="T173" s="128"/>
      <c r="U173" s="130"/>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row>
    <row r="174" ht="12.75" customHeight="1">
      <c r="A174" s="127"/>
      <c r="B174" s="127"/>
      <c r="C174" s="128"/>
      <c r="D174" s="113"/>
      <c r="E174" s="127"/>
      <c r="F174" s="127"/>
      <c r="G174" s="128"/>
      <c r="H174" s="113"/>
      <c r="I174" s="129"/>
      <c r="J174" s="113"/>
      <c r="K174" s="113"/>
      <c r="L174" s="113"/>
      <c r="M174" s="129"/>
      <c r="N174" s="113"/>
      <c r="O174" s="113"/>
      <c r="P174" s="113"/>
      <c r="Q174" s="113"/>
      <c r="R174" s="127"/>
      <c r="S174" s="113"/>
      <c r="T174" s="128"/>
      <c r="U174" s="130"/>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row>
    <row r="175" ht="12.75" customHeight="1">
      <c r="A175" s="127"/>
      <c r="B175" s="127"/>
      <c r="C175" s="128"/>
      <c r="D175" s="113"/>
      <c r="E175" s="127"/>
      <c r="F175" s="127"/>
      <c r="G175" s="128"/>
      <c r="H175" s="113"/>
      <c r="I175" s="129"/>
      <c r="J175" s="113"/>
      <c r="K175" s="113"/>
      <c r="L175" s="113"/>
      <c r="M175" s="129"/>
      <c r="N175" s="113"/>
      <c r="O175" s="113"/>
      <c r="P175" s="113"/>
      <c r="Q175" s="113"/>
      <c r="R175" s="127"/>
      <c r="S175" s="113"/>
      <c r="T175" s="128"/>
      <c r="U175" s="130"/>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row>
    <row r="176" ht="12.75" customHeight="1">
      <c r="A176" s="127"/>
      <c r="B176" s="127"/>
      <c r="C176" s="128"/>
      <c r="D176" s="113"/>
      <c r="E176" s="127"/>
      <c r="F176" s="127"/>
      <c r="G176" s="128"/>
      <c r="H176" s="113"/>
      <c r="I176" s="129"/>
      <c r="J176" s="113"/>
      <c r="K176" s="113"/>
      <c r="L176" s="113"/>
      <c r="M176" s="129"/>
      <c r="N176" s="113"/>
      <c r="O176" s="113"/>
      <c r="P176" s="113"/>
      <c r="Q176" s="113"/>
      <c r="R176" s="127"/>
      <c r="S176" s="113"/>
      <c r="T176" s="128"/>
      <c r="U176" s="130"/>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row>
    <row r="177" ht="12.75" customHeight="1">
      <c r="A177" s="127"/>
      <c r="B177" s="127"/>
      <c r="C177" s="128"/>
      <c r="D177" s="113"/>
      <c r="E177" s="127"/>
      <c r="F177" s="127"/>
      <c r="G177" s="128"/>
      <c r="H177" s="113"/>
      <c r="I177" s="129"/>
      <c r="J177" s="113"/>
      <c r="K177" s="113"/>
      <c r="L177" s="113"/>
      <c r="M177" s="129"/>
      <c r="N177" s="113"/>
      <c r="O177" s="113"/>
      <c r="P177" s="113"/>
      <c r="Q177" s="113"/>
      <c r="R177" s="127"/>
      <c r="S177" s="113"/>
      <c r="T177" s="128"/>
      <c r="U177" s="130"/>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row>
    <row r="178" ht="12.75" customHeight="1">
      <c r="A178" s="127"/>
      <c r="B178" s="127"/>
      <c r="C178" s="128"/>
      <c r="D178" s="113"/>
      <c r="E178" s="127"/>
      <c r="F178" s="127"/>
      <c r="G178" s="128"/>
      <c r="H178" s="113"/>
      <c r="I178" s="129"/>
      <c r="J178" s="113"/>
      <c r="K178" s="113"/>
      <c r="L178" s="113"/>
      <c r="M178" s="129"/>
      <c r="N178" s="113"/>
      <c r="O178" s="113"/>
      <c r="P178" s="113"/>
      <c r="Q178" s="113"/>
      <c r="R178" s="127"/>
      <c r="S178" s="113"/>
      <c r="T178" s="128"/>
      <c r="U178" s="130"/>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row>
    <row r="179" ht="12.75" customHeight="1">
      <c r="A179" s="127"/>
      <c r="B179" s="127"/>
      <c r="C179" s="128"/>
      <c r="D179" s="113"/>
      <c r="E179" s="127"/>
      <c r="F179" s="127"/>
      <c r="G179" s="128"/>
      <c r="H179" s="113"/>
      <c r="I179" s="129"/>
      <c r="J179" s="113"/>
      <c r="K179" s="113"/>
      <c r="L179" s="113"/>
      <c r="M179" s="129"/>
      <c r="N179" s="113"/>
      <c r="O179" s="113"/>
      <c r="P179" s="113"/>
      <c r="Q179" s="113"/>
      <c r="R179" s="127"/>
      <c r="S179" s="113"/>
      <c r="T179" s="128"/>
      <c r="U179" s="130"/>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row>
    <row r="180" ht="12.75" customHeight="1">
      <c r="A180" s="127"/>
      <c r="B180" s="127"/>
      <c r="C180" s="128"/>
      <c r="D180" s="113"/>
      <c r="E180" s="127"/>
      <c r="F180" s="127"/>
      <c r="G180" s="128"/>
      <c r="H180" s="113"/>
      <c r="I180" s="129"/>
      <c r="J180" s="113"/>
      <c r="K180" s="113"/>
      <c r="L180" s="113"/>
      <c r="M180" s="129"/>
      <c r="N180" s="113"/>
      <c r="O180" s="113"/>
      <c r="P180" s="113"/>
      <c r="Q180" s="113"/>
      <c r="R180" s="127"/>
      <c r="S180" s="113"/>
      <c r="T180" s="128"/>
      <c r="U180" s="130"/>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row>
    <row r="181" ht="12.75" customHeight="1">
      <c r="A181" s="127"/>
      <c r="B181" s="127"/>
      <c r="C181" s="128"/>
      <c r="D181" s="113"/>
      <c r="E181" s="127"/>
      <c r="F181" s="127"/>
      <c r="G181" s="128"/>
      <c r="H181" s="113"/>
      <c r="I181" s="129"/>
      <c r="J181" s="113"/>
      <c r="K181" s="113"/>
      <c r="L181" s="113"/>
      <c r="M181" s="129"/>
      <c r="N181" s="113"/>
      <c r="O181" s="113"/>
      <c r="P181" s="113"/>
      <c r="Q181" s="113"/>
      <c r="R181" s="127"/>
      <c r="S181" s="113"/>
      <c r="T181" s="128"/>
      <c r="U181" s="130"/>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row>
    <row r="182" ht="12.75" customHeight="1">
      <c r="A182" s="127"/>
      <c r="B182" s="127"/>
      <c r="C182" s="128"/>
      <c r="D182" s="113"/>
      <c r="E182" s="127"/>
      <c r="F182" s="127"/>
      <c r="G182" s="128"/>
      <c r="H182" s="113"/>
      <c r="I182" s="129"/>
      <c r="J182" s="113"/>
      <c r="K182" s="113"/>
      <c r="L182" s="113"/>
      <c r="M182" s="129"/>
      <c r="N182" s="113"/>
      <c r="O182" s="113"/>
      <c r="P182" s="113"/>
      <c r="Q182" s="113"/>
      <c r="R182" s="127"/>
      <c r="S182" s="113"/>
      <c r="T182" s="128"/>
      <c r="U182" s="130"/>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row>
    <row r="183" ht="12.75" customHeight="1">
      <c r="A183" s="127"/>
      <c r="B183" s="127"/>
      <c r="C183" s="128"/>
      <c r="D183" s="113"/>
      <c r="E183" s="127"/>
      <c r="F183" s="127"/>
      <c r="G183" s="128"/>
      <c r="H183" s="113"/>
      <c r="I183" s="129"/>
      <c r="J183" s="113"/>
      <c r="K183" s="113"/>
      <c r="L183" s="113"/>
      <c r="M183" s="129"/>
      <c r="N183" s="113"/>
      <c r="O183" s="113"/>
      <c r="P183" s="113"/>
      <c r="Q183" s="113"/>
      <c r="R183" s="127"/>
      <c r="S183" s="113"/>
      <c r="T183" s="128"/>
      <c r="U183" s="130"/>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row>
    <row r="184" ht="12.75" customHeight="1">
      <c r="A184" s="127"/>
      <c r="B184" s="127"/>
      <c r="C184" s="128"/>
      <c r="D184" s="113"/>
      <c r="E184" s="127"/>
      <c r="F184" s="127"/>
      <c r="G184" s="128"/>
      <c r="H184" s="113"/>
      <c r="I184" s="129"/>
      <c r="J184" s="113"/>
      <c r="K184" s="113"/>
      <c r="L184" s="113"/>
      <c r="M184" s="129"/>
      <c r="N184" s="113"/>
      <c r="O184" s="113"/>
      <c r="P184" s="113"/>
      <c r="Q184" s="113"/>
      <c r="R184" s="127"/>
      <c r="S184" s="113"/>
      <c r="T184" s="128"/>
      <c r="U184" s="130"/>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row>
    <row r="185" ht="12.75" customHeight="1">
      <c r="A185" s="127"/>
      <c r="B185" s="127"/>
      <c r="C185" s="128"/>
      <c r="D185" s="113"/>
      <c r="E185" s="127"/>
      <c r="F185" s="127"/>
      <c r="G185" s="128"/>
      <c r="H185" s="113"/>
      <c r="I185" s="129"/>
      <c r="J185" s="113"/>
      <c r="K185" s="113"/>
      <c r="L185" s="113"/>
      <c r="M185" s="129"/>
      <c r="N185" s="113"/>
      <c r="O185" s="113"/>
      <c r="P185" s="113"/>
      <c r="Q185" s="113"/>
      <c r="R185" s="127"/>
      <c r="S185" s="113"/>
      <c r="T185" s="128"/>
      <c r="U185" s="130"/>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row>
    <row r="186" ht="12.75" customHeight="1">
      <c r="A186" s="127"/>
      <c r="B186" s="127"/>
      <c r="C186" s="128"/>
      <c r="D186" s="113"/>
      <c r="E186" s="127"/>
      <c r="F186" s="127"/>
      <c r="G186" s="128"/>
      <c r="H186" s="113"/>
      <c r="I186" s="129"/>
      <c r="J186" s="113"/>
      <c r="K186" s="113"/>
      <c r="L186" s="113"/>
      <c r="M186" s="129"/>
      <c r="N186" s="113"/>
      <c r="O186" s="113"/>
      <c r="P186" s="113"/>
      <c r="Q186" s="113"/>
      <c r="R186" s="127"/>
      <c r="S186" s="113"/>
      <c r="T186" s="128"/>
      <c r="U186" s="130"/>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row>
    <row r="187" ht="12.75" customHeight="1">
      <c r="A187" s="127"/>
      <c r="B187" s="127"/>
      <c r="C187" s="128"/>
      <c r="D187" s="113"/>
      <c r="E187" s="127"/>
      <c r="F187" s="127"/>
      <c r="G187" s="128"/>
      <c r="H187" s="113"/>
      <c r="I187" s="129"/>
      <c r="J187" s="113"/>
      <c r="K187" s="113"/>
      <c r="L187" s="113"/>
      <c r="M187" s="129"/>
      <c r="N187" s="113"/>
      <c r="O187" s="113"/>
      <c r="P187" s="113"/>
      <c r="Q187" s="113"/>
      <c r="R187" s="127"/>
      <c r="S187" s="113"/>
      <c r="T187" s="128"/>
      <c r="U187" s="130"/>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row>
    <row r="188" ht="12.75" customHeight="1">
      <c r="A188" s="127"/>
      <c r="B188" s="127"/>
      <c r="C188" s="128"/>
      <c r="D188" s="113"/>
      <c r="E188" s="127"/>
      <c r="F188" s="127"/>
      <c r="G188" s="128"/>
      <c r="H188" s="113"/>
      <c r="I188" s="129"/>
      <c r="J188" s="113"/>
      <c r="K188" s="113"/>
      <c r="L188" s="113"/>
      <c r="M188" s="129"/>
      <c r="N188" s="113"/>
      <c r="O188" s="113"/>
      <c r="P188" s="113"/>
      <c r="Q188" s="113"/>
      <c r="R188" s="127"/>
      <c r="S188" s="113"/>
      <c r="T188" s="128"/>
      <c r="U188" s="130"/>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row>
    <row r="189" ht="12.75" customHeight="1">
      <c r="A189" s="127"/>
      <c r="B189" s="127"/>
      <c r="C189" s="128"/>
      <c r="D189" s="113"/>
      <c r="E189" s="127"/>
      <c r="F189" s="127"/>
      <c r="G189" s="128"/>
      <c r="H189" s="113"/>
      <c r="I189" s="129"/>
      <c r="J189" s="113"/>
      <c r="K189" s="113"/>
      <c r="L189" s="113"/>
      <c r="M189" s="129"/>
      <c r="N189" s="113"/>
      <c r="O189" s="113"/>
      <c r="P189" s="113"/>
      <c r="Q189" s="113"/>
      <c r="R189" s="127"/>
      <c r="S189" s="113"/>
      <c r="T189" s="128"/>
      <c r="U189" s="130"/>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row>
    <row r="190" ht="12.75" customHeight="1">
      <c r="A190" s="127"/>
      <c r="B190" s="127"/>
      <c r="C190" s="128"/>
      <c r="D190" s="113"/>
      <c r="E190" s="127"/>
      <c r="F190" s="127"/>
      <c r="G190" s="128"/>
      <c r="H190" s="113"/>
      <c r="I190" s="129"/>
      <c r="J190" s="113"/>
      <c r="K190" s="113"/>
      <c r="L190" s="113"/>
      <c r="M190" s="129"/>
      <c r="N190" s="113"/>
      <c r="O190" s="113"/>
      <c r="P190" s="113"/>
      <c r="Q190" s="113"/>
      <c r="R190" s="127"/>
      <c r="S190" s="113"/>
      <c r="T190" s="128"/>
      <c r="U190" s="130"/>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row>
    <row r="191" ht="12.75" customHeight="1">
      <c r="A191" s="127"/>
      <c r="B191" s="127"/>
      <c r="C191" s="128"/>
      <c r="D191" s="113"/>
      <c r="E191" s="127"/>
      <c r="F191" s="127"/>
      <c r="G191" s="128"/>
      <c r="H191" s="113"/>
      <c r="I191" s="129"/>
      <c r="J191" s="113"/>
      <c r="K191" s="113"/>
      <c r="L191" s="113"/>
      <c r="M191" s="129"/>
      <c r="N191" s="113"/>
      <c r="O191" s="113"/>
      <c r="P191" s="113"/>
      <c r="Q191" s="113"/>
      <c r="R191" s="127"/>
      <c r="S191" s="113"/>
      <c r="T191" s="128"/>
      <c r="U191" s="130"/>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row>
    <row r="192" ht="12.75" customHeight="1">
      <c r="A192" s="127"/>
      <c r="B192" s="127"/>
      <c r="C192" s="128"/>
      <c r="D192" s="113"/>
      <c r="E192" s="127"/>
      <c r="F192" s="127"/>
      <c r="G192" s="128"/>
      <c r="H192" s="113"/>
      <c r="I192" s="129"/>
      <c r="J192" s="113"/>
      <c r="K192" s="113"/>
      <c r="L192" s="113"/>
      <c r="M192" s="129"/>
      <c r="N192" s="113"/>
      <c r="O192" s="113"/>
      <c r="P192" s="113"/>
      <c r="Q192" s="113"/>
      <c r="R192" s="127"/>
      <c r="S192" s="113"/>
      <c r="T192" s="128"/>
      <c r="U192" s="130"/>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row>
    <row r="193" ht="12.75" customHeight="1">
      <c r="A193" s="127"/>
      <c r="B193" s="127"/>
      <c r="C193" s="128"/>
      <c r="D193" s="113"/>
      <c r="E193" s="127"/>
      <c r="F193" s="127"/>
      <c r="G193" s="128"/>
      <c r="H193" s="113"/>
      <c r="I193" s="129"/>
      <c r="J193" s="113"/>
      <c r="K193" s="113"/>
      <c r="L193" s="113"/>
      <c r="M193" s="129"/>
      <c r="N193" s="113"/>
      <c r="O193" s="113"/>
      <c r="P193" s="113"/>
      <c r="Q193" s="113"/>
      <c r="R193" s="127"/>
      <c r="S193" s="113"/>
      <c r="T193" s="128"/>
      <c r="U193" s="130"/>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row>
    <row r="194" ht="12.75" customHeight="1">
      <c r="A194" s="127"/>
      <c r="B194" s="127"/>
      <c r="C194" s="128"/>
      <c r="D194" s="113"/>
      <c r="E194" s="127"/>
      <c r="F194" s="127"/>
      <c r="G194" s="128"/>
      <c r="H194" s="113"/>
      <c r="I194" s="129"/>
      <c r="J194" s="113"/>
      <c r="K194" s="113"/>
      <c r="L194" s="113"/>
      <c r="M194" s="129"/>
      <c r="N194" s="113"/>
      <c r="O194" s="113"/>
      <c r="P194" s="113"/>
      <c r="Q194" s="113"/>
      <c r="R194" s="127"/>
      <c r="S194" s="113"/>
      <c r="T194" s="128"/>
      <c r="U194" s="130"/>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row>
    <row r="195" ht="12.75" customHeight="1">
      <c r="A195" s="127"/>
      <c r="B195" s="127"/>
      <c r="C195" s="128"/>
      <c r="D195" s="113"/>
      <c r="E195" s="127"/>
      <c r="F195" s="127"/>
      <c r="G195" s="128"/>
      <c r="H195" s="113"/>
      <c r="I195" s="129"/>
      <c r="J195" s="113"/>
      <c r="K195" s="113"/>
      <c r="L195" s="113"/>
      <c r="M195" s="129"/>
      <c r="N195" s="113"/>
      <c r="O195" s="113"/>
      <c r="P195" s="113"/>
      <c r="Q195" s="113"/>
      <c r="R195" s="127"/>
      <c r="S195" s="113"/>
      <c r="T195" s="128"/>
      <c r="U195" s="130"/>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row>
    <row r="196" ht="12.75" customHeight="1">
      <c r="A196" s="127"/>
      <c r="B196" s="127"/>
      <c r="C196" s="128"/>
      <c r="D196" s="113"/>
      <c r="E196" s="127"/>
      <c r="F196" s="127"/>
      <c r="G196" s="128"/>
      <c r="H196" s="113"/>
      <c r="I196" s="129"/>
      <c r="J196" s="113"/>
      <c r="K196" s="113"/>
      <c r="L196" s="113"/>
      <c r="M196" s="129"/>
      <c r="N196" s="113"/>
      <c r="O196" s="113"/>
      <c r="P196" s="113"/>
      <c r="Q196" s="113"/>
      <c r="R196" s="127"/>
      <c r="S196" s="113"/>
      <c r="T196" s="128"/>
      <c r="U196" s="130"/>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row>
    <row r="197" ht="12.75" customHeight="1">
      <c r="A197" s="127"/>
      <c r="B197" s="127"/>
      <c r="C197" s="128"/>
      <c r="D197" s="113"/>
      <c r="E197" s="127"/>
      <c r="F197" s="127"/>
      <c r="G197" s="128"/>
      <c r="H197" s="113"/>
      <c r="I197" s="129"/>
      <c r="J197" s="113"/>
      <c r="K197" s="113"/>
      <c r="L197" s="113"/>
      <c r="M197" s="129"/>
      <c r="N197" s="113"/>
      <c r="O197" s="113"/>
      <c r="P197" s="113"/>
      <c r="Q197" s="113"/>
      <c r="R197" s="127"/>
      <c r="S197" s="113"/>
      <c r="T197" s="128"/>
      <c r="U197" s="130"/>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row>
    <row r="198" ht="12.75" customHeight="1">
      <c r="A198" s="127"/>
      <c r="B198" s="127"/>
      <c r="C198" s="128"/>
      <c r="D198" s="113"/>
      <c r="E198" s="127"/>
      <c r="F198" s="127"/>
      <c r="G198" s="128"/>
      <c r="H198" s="113"/>
      <c r="I198" s="129"/>
      <c r="J198" s="113"/>
      <c r="K198" s="113"/>
      <c r="L198" s="113"/>
      <c r="M198" s="129"/>
      <c r="N198" s="113"/>
      <c r="O198" s="113"/>
      <c r="P198" s="113"/>
      <c r="Q198" s="113"/>
      <c r="R198" s="127"/>
      <c r="S198" s="113"/>
      <c r="T198" s="128"/>
      <c r="U198" s="130"/>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row>
    <row r="199" ht="12.75" customHeight="1">
      <c r="A199" s="127"/>
      <c r="B199" s="127"/>
      <c r="C199" s="128"/>
      <c r="D199" s="113"/>
      <c r="E199" s="127"/>
      <c r="F199" s="127"/>
      <c r="G199" s="128"/>
      <c r="H199" s="113"/>
      <c r="I199" s="129"/>
      <c r="J199" s="113"/>
      <c r="K199" s="113"/>
      <c r="L199" s="113"/>
      <c r="M199" s="129"/>
      <c r="N199" s="113"/>
      <c r="O199" s="113"/>
      <c r="P199" s="113"/>
      <c r="Q199" s="113"/>
      <c r="R199" s="127"/>
      <c r="S199" s="113"/>
      <c r="T199" s="128"/>
      <c r="U199" s="130"/>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row>
    <row r="200" ht="12.75" customHeight="1">
      <c r="A200" s="127"/>
      <c r="B200" s="127"/>
      <c r="C200" s="128"/>
      <c r="D200" s="113"/>
      <c r="E200" s="127"/>
      <c r="F200" s="127"/>
      <c r="G200" s="128"/>
      <c r="H200" s="113"/>
      <c r="I200" s="129"/>
      <c r="J200" s="113"/>
      <c r="K200" s="113"/>
      <c r="L200" s="113"/>
      <c r="M200" s="129"/>
      <c r="N200" s="113"/>
      <c r="O200" s="113"/>
      <c r="P200" s="113"/>
      <c r="Q200" s="113"/>
      <c r="R200" s="127"/>
      <c r="S200" s="113"/>
      <c r="T200" s="128"/>
      <c r="U200" s="130"/>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row>
    <row r="201" ht="12.75" customHeight="1">
      <c r="A201" s="127"/>
      <c r="B201" s="127"/>
      <c r="C201" s="128"/>
      <c r="D201" s="113"/>
      <c r="E201" s="127"/>
      <c r="F201" s="127"/>
      <c r="G201" s="128"/>
      <c r="H201" s="113"/>
      <c r="I201" s="129"/>
      <c r="J201" s="113"/>
      <c r="K201" s="113"/>
      <c r="L201" s="113"/>
      <c r="M201" s="129"/>
      <c r="N201" s="113"/>
      <c r="O201" s="113"/>
      <c r="P201" s="113"/>
      <c r="Q201" s="113"/>
      <c r="R201" s="127"/>
      <c r="S201" s="113"/>
      <c r="T201" s="128"/>
      <c r="U201" s="130"/>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row>
    <row r="202" ht="12.75" customHeight="1">
      <c r="A202" s="127"/>
      <c r="B202" s="127"/>
      <c r="C202" s="128"/>
      <c r="D202" s="113"/>
      <c r="E202" s="127"/>
      <c r="F202" s="127"/>
      <c r="G202" s="128"/>
      <c r="H202" s="113"/>
      <c r="I202" s="129"/>
      <c r="J202" s="113"/>
      <c r="K202" s="113"/>
      <c r="L202" s="113"/>
      <c r="M202" s="129"/>
      <c r="N202" s="113"/>
      <c r="O202" s="113"/>
      <c r="P202" s="113"/>
      <c r="Q202" s="113"/>
      <c r="R202" s="127"/>
      <c r="S202" s="113"/>
      <c r="T202" s="128"/>
      <c r="U202" s="130"/>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row>
    <row r="203" ht="12.75" customHeight="1">
      <c r="A203" s="127"/>
      <c r="B203" s="127"/>
      <c r="C203" s="128"/>
      <c r="D203" s="113"/>
      <c r="E203" s="127"/>
      <c r="F203" s="127"/>
      <c r="G203" s="128"/>
      <c r="H203" s="113"/>
      <c r="I203" s="129"/>
      <c r="J203" s="113"/>
      <c r="K203" s="113"/>
      <c r="L203" s="113"/>
      <c r="M203" s="129"/>
      <c r="N203" s="113"/>
      <c r="O203" s="113"/>
      <c r="P203" s="113"/>
      <c r="Q203" s="113"/>
      <c r="R203" s="127"/>
      <c r="S203" s="113"/>
      <c r="T203" s="128"/>
      <c r="U203" s="130"/>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row>
    <row r="204" ht="12.75" customHeight="1">
      <c r="A204" s="127"/>
      <c r="B204" s="127"/>
      <c r="C204" s="128"/>
      <c r="D204" s="113"/>
      <c r="E204" s="127"/>
      <c r="F204" s="127"/>
      <c r="G204" s="128"/>
      <c r="H204" s="113"/>
      <c r="I204" s="129"/>
      <c r="J204" s="113"/>
      <c r="K204" s="113"/>
      <c r="L204" s="113"/>
      <c r="M204" s="129"/>
      <c r="N204" s="113"/>
      <c r="O204" s="113"/>
      <c r="P204" s="113"/>
      <c r="Q204" s="113"/>
      <c r="R204" s="127"/>
      <c r="S204" s="113"/>
      <c r="T204" s="128"/>
      <c r="U204" s="130"/>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row>
    <row r="205" ht="12.75" customHeight="1">
      <c r="A205" s="127"/>
      <c r="B205" s="127"/>
      <c r="C205" s="128"/>
      <c r="D205" s="113"/>
      <c r="E205" s="127"/>
      <c r="F205" s="127"/>
      <c r="G205" s="128"/>
      <c r="H205" s="113"/>
      <c r="I205" s="129"/>
      <c r="J205" s="113"/>
      <c r="K205" s="113"/>
      <c r="L205" s="113"/>
      <c r="M205" s="129"/>
      <c r="N205" s="113"/>
      <c r="O205" s="113"/>
      <c r="P205" s="113"/>
      <c r="Q205" s="113"/>
      <c r="R205" s="127"/>
      <c r="S205" s="113"/>
      <c r="T205" s="128"/>
      <c r="U205" s="130"/>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row>
    <row r="206" ht="12.75" customHeight="1">
      <c r="A206" s="127"/>
      <c r="B206" s="127"/>
      <c r="C206" s="128"/>
      <c r="D206" s="113"/>
      <c r="E206" s="127"/>
      <c r="F206" s="127"/>
      <c r="G206" s="128"/>
      <c r="H206" s="113"/>
      <c r="I206" s="129"/>
      <c r="J206" s="113"/>
      <c r="K206" s="113"/>
      <c r="L206" s="113"/>
      <c r="M206" s="129"/>
      <c r="N206" s="113"/>
      <c r="O206" s="113"/>
      <c r="P206" s="113"/>
      <c r="Q206" s="113"/>
      <c r="R206" s="127"/>
      <c r="S206" s="113"/>
      <c r="T206" s="128"/>
      <c r="U206" s="130"/>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row>
    <row r="207" ht="12.75" customHeight="1">
      <c r="A207" s="127"/>
      <c r="B207" s="127"/>
      <c r="C207" s="128"/>
      <c r="D207" s="113"/>
      <c r="E207" s="127"/>
      <c r="F207" s="127"/>
      <c r="G207" s="128"/>
      <c r="H207" s="113"/>
      <c r="I207" s="129"/>
      <c r="J207" s="113"/>
      <c r="K207" s="113"/>
      <c r="L207" s="113"/>
      <c r="M207" s="129"/>
      <c r="N207" s="113"/>
      <c r="O207" s="113"/>
      <c r="P207" s="113"/>
      <c r="Q207" s="113"/>
      <c r="R207" s="127"/>
      <c r="S207" s="113"/>
      <c r="T207" s="128"/>
      <c r="U207" s="130"/>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row>
    <row r="208" ht="12.75" customHeight="1">
      <c r="A208" s="127"/>
      <c r="B208" s="127"/>
      <c r="C208" s="128"/>
      <c r="D208" s="113"/>
      <c r="E208" s="127"/>
      <c r="F208" s="127"/>
      <c r="G208" s="128"/>
      <c r="H208" s="113"/>
      <c r="I208" s="129"/>
      <c r="J208" s="113"/>
      <c r="K208" s="113"/>
      <c r="L208" s="113"/>
      <c r="M208" s="129"/>
      <c r="N208" s="113"/>
      <c r="O208" s="113"/>
      <c r="P208" s="113"/>
      <c r="Q208" s="113"/>
      <c r="R208" s="127"/>
      <c r="S208" s="113"/>
      <c r="T208" s="128"/>
      <c r="U208" s="130"/>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row>
    <row r="209" ht="12.75" customHeight="1">
      <c r="A209" s="127"/>
      <c r="B209" s="127"/>
      <c r="C209" s="128"/>
      <c r="D209" s="113"/>
      <c r="E209" s="127"/>
      <c r="F209" s="127"/>
      <c r="G209" s="128"/>
      <c r="H209" s="113"/>
      <c r="I209" s="129"/>
      <c r="J209" s="113"/>
      <c r="K209" s="113"/>
      <c r="L209" s="113"/>
      <c r="M209" s="129"/>
      <c r="N209" s="113"/>
      <c r="O209" s="113"/>
      <c r="P209" s="113"/>
      <c r="Q209" s="113"/>
      <c r="R209" s="127"/>
      <c r="S209" s="113"/>
      <c r="T209" s="128"/>
      <c r="U209" s="130"/>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row>
    <row r="210" ht="12.75" customHeight="1">
      <c r="A210" s="127"/>
      <c r="B210" s="127"/>
      <c r="C210" s="128"/>
      <c r="D210" s="113"/>
      <c r="E210" s="127"/>
      <c r="F210" s="127"/>
      <c r="G210" s="128"/>
      <c r="H210" s="113"/>
      <c r="I210" s="129"/>
      <c r="J210" s="113"/>
      <c r="K210" s="113"/>
      <c r="L210" s="113"/>
      <c r="M210" s="129"/>
      <c r="N210" s="113"/>
      <c r="O210" s="113"/>
      <c r="P210" s="113"/>
      <c r="Q210" s="113"/>
      <c r="R210" s="127"/>
      <c r="S210" s="113"/>
      <c r="T210" s="128"/>
      <c r="U210" s="130"/>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row>
    <row r="211" ht="12.75" customHeight="1">
      <c r="A211" s="127"/>
      <c r="B211" s="127"/>
      <c r="C211" s="128"/>
      <c r="D211" s="113"/>
      <c r="E211" s="127"/>
      <c r="F211" s="127"/>
      <c r="G211" s="128"/>
      <c r="H211" s="113"/>
      <c r="I211" s="129"/>
      <c r="J211" s="113"/>
      <c r="K211" s="113"/>
      <c r="L211" s="113"/>
      <c r="M211" s="129"/>
      <c r="N211" s="113"/>
      <c r="O211" s="113"/>
      <c r="P211" s="113"/>
      <c r="Q211" s="113"/>
      <c r="R211" s="127"/>
      <c r="S211" s="113"/>
      <c r="T211" s="128"/>
      <c r="U211" s="130"/>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row>
    <row r="212" ht="12.75" customHeight="1">
      <c r="A212" s="127"/>
      <c r="B212" s="127"/>
      <c r="C212" s="128"/>
      <c r="D212" s="113"/>
      <c r="E212" s="127"/>
      <c r="F212" s="127"/>
      <c r="G212" s="128"/>
      <c r="H212" s="113"/>
      <c r="I212" s="129"/>
      <c r="J212" s="113"/>
      <c r="K212" s="113"/>
      <c r="L212" s="113"/>
      <c r="M212" s="129"/>
      <c r="N212" s="113"/>
      <c r="O212" s="113"/>
      <c r="P212" s="113"/>
      <c r="Q212" s="113"/>
      <c r="R212" s="127"/>
      <c r="S212" s="113"/>
      <c r="T212" s="128"/>
      <c r="U212" s="130"/>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row>
    <row r="213" ht="12.75" customHeight="1">
      <c r="A213" s="127"/>
      <c r="B213" s="127"/>
      <c r="C213" s="128"/>
      <c r="D213" s="113"/>
      <c r="E213" s="127"/>
      <c r="F213" s="127"/>
      <c r="G213" s="128"/>
      <c r="H213" s="113"/>
      <c r="I213" s="129"/>
      <c r="J213" s="113"/>
      <c r="K213" s="113"/>
      <c r="L213" s="113"/>
      <c r="M213" s="129"/>
      <c r="N213" s="113"/>
      <c r="O213" s="113"/>
      <c r="P213" s="113"/>
      <c r="Q213" s="113"/>
      <c r="R213" s="127"/>
      <c r="S213" s="113"/>
      <c r="T213" s="128"/>
      <c r="U213" s="130"/>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row>
    <row r="214" ht="12.75" customHeight="1">
      <c r="A214" s="127"/>
      <c r="B214" s="127"/>
      <c r="C214" s="128"/>
      <c r="D214" s="113"/>
      <c r="E214" s="127"/>
      <c r="F214" s="127"/>
      <c r="G214" s="128"/>
      <c r="H214" s="113"/>
      <c r="I214" s="129"/>
      <c r="J214" s="113"/>
      <c r="K214" s="113"/>
      <c r="L214" s="113"/>
      <c r="M214" s="129"/>
      <c r="N214" s="113"/>
      <c r="O214" s="113"/>
      <c r="P214" s="113"/>
      <c r="Q214" s="113"/>
      <c r="R214" s="127"/>
      <c r="S214" s="113"/>
      <c r="T214" s="128"/>
      <c r="U214" s="130"/>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row>
    <row r="215" ht="12.75" customHeight="1">
      <c r="A215" s="127"/>
      <c r="B215" s="127"/>
      <c r="C215" s="128"/>
      <c r="D215" s="113"/>
      <c r="E215" s="127"/>
      <c r="F215" s="127"/>
      <c r="G215" s="128"/>
      <c r="H215" s="113"/>
      <c r="I215" s="129"/>
      <c r="J215" s="113"/>
      <c r="K215" s="113"/>
      <c r="L215" s="113"/>
      <c r="M215" s="129"/>
      <c r="N215" s="113"/>
      <c r="O215" s="113"/>
      <c r="P215" s="113"/>
      <c r="Q215" s="113"/>
      <c r="R215" s="127"/>
      <c r="S215" s="113"/>
      <c r="T215" s="128"/>
      <c r="U215" s="130"/>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row>
    <row r="216" ht="12.75" customHeight="1">
      <c r="A216" s="127"/>
      <c r="B216" s="127"/>
      <c r="C216" s="128"/>
      <c r="D216" s="113"/>
      <c r="E216" s="127"/>
      <c r="F216" s="127"/>
      <c r="G216" s="128"/>
      <c r="H216" s="113"/>
      <c r="I216" s="129"/>
      <c r="J216" s="113"/>
      <c r="K216" s="113"/>
      <c r="L216" s="113"/>
      <c r="M216" s="129"/>
      <c r="N216" s="113"/>
      <c r="O216" s="113"/>
      <c r="P216" s="113"/>
      <c r="Q216" s="113"/>
      <c r="R216" s="127"/>
      <c r="S216" s="113"/>
      <c r="T216" s="128"/>
      <c r="U216" s="130"/>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row>
    <row r="217" ht="12.75" customHeight="1">
      <c r="A217" s="127"/>
      <c r="B217" s="127"/>
      <c r="C217" s="128"/>
      <c r="D217" s="113"/>
      <c r="E217" s="127"/>
      <c r="F217" s="127"/>
      <c r="G217" s="128"/>
      <c r="H217" s="113"/>
      <c r="I217" s="129"/>
      <c r="J217" s="113"/>
      <c r="K217" s="113"/>
      <c r="L217" s="113"/>
      <c r="M217" s="129"/>
      <c r="N217" s="113"/>
      <c r="O217" s="113"/>
      <c r="P217" s="113"/>
      <c r="Q217" s="113"/>
      <c r="R217" s="127"/>
      <c r="S217" s="113"/>
      <c r="T217" s="128"/>
      <c r="U217" s="130"/>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row>
    <row r="218" ht="12.75" customHeight="1">
      <c r="A218" s="127"/>
      <c r="B218" s="127"/>
      <c r="C218" s="128"/>
      <c r="D218" s="113"/>
      <c r="E218" s="127"/>
      <c r="F218" s="127"/>
      <c r="G218" s="128"/>
      <c r="H218" s="113"/>
      <c r="I218" s="129"/>
      <c r="J218" s="113"/>
      <c r="K218" s="113"/>
      <c r="L218" s="113"/>
      <c r="M218" s="129"/>
      <c r="N218" s="113"/>
      <c r="O218" s="113"/>
      <c r="P218" s="113"/>
      <c r="Q218" s="113"/>
      <c r="R218" s="127"/>
      <c r="S218" s="113"/>
      <c r="T218" s="128"/>
      <c r="U218" s="130"/>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row>
    <row r="219" ht="12.75" customHeight="1">
      <c r="A219" s="127"/>
      <c r="B219" s="127"/>
      <c r="C219" s="128"/>
      <c r="D219" s="113"/>
      <c r="E219" s="127"/>
      <c r="F219" s="127"/>
      <c r="G219" s="128"/>
      <c r="H219" s="113"/>
      <c r="I219" s="129"/>
      <c r="J219" s="113"/>
      <c r="K219" s="113"/>
      <c r="L219" s="113"/>
      <c r="M219" s="129"/>
      <c r="N219" s="113"/>
      <c r="O219" s="113"/>
      <c r="P219" s="113"/>
      <c r="Q219" s="113"/>
      <c r="R219" s="127"/>
      <c r="S219" s="113"/>
      <c r="T219" s="128"/>
      <c r="U219" s="130"/>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row>
    <row r="220" ht="12.75" customHeight="1">
      <c r="A220" s="127"/>
      <c r="B220" s="127"/>
      <c r="C220" s="128"/>
      <c r="D220" s="113"/>
      <c r="E220" s="127"/>
      <c r="F220" s="127"/>
      <c r="G220" s="128"/>
      <c r="H220" s="113"/>
      <c r="I220" s="129"/>
      <c r="J220" s="113"/>
      <c r="K220" s="113"/>
      <c r="L220" s="113"/>
      <c r="M220" s="129"/>
      <c r="N220" s="113"/>
      <c r="O220" s="113"/>
      <c r="P220" s="113"/>
      <c r="Q220" s="113"/>
      <c r="R220" s="127"/>
      <c r="S220" s="113"/>
      <c r="T220" s="128"/>
      <c r="U220" s="130"/>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row>
    <row r="221" ht="12.75" customHeight="1">
      <c r="A221" s="127"/>
      <c r="B221" s="127"/>
      <c r="C221" s="128"/>
      <c r="D221" s="113"/>
      <c r="E221" s="127"/>
      <c r="F221" s="127"/>
      <c r="G221" s="128"/>
      <c r="H221" s="113"/>
      <c r="I221" s="129"/>
      <c r="J221" s="113"/>
      <c r="K221" s="113"/>
      <c r="L221" s="113"/>
      <c r="M221" s="129"/>
      <c r="N221" s="113"/>
      <c r="O221" s="113"/>
      <c r="P221" s="113"/>
      <c r="Q221" s="113"/>
      <c r="R221" s="127"/>
      <c r="S221" s="113"/>
      <c r="T221" s="128"/>
      <c r="U221" s="130"/>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row>
    <row r="222" ht="12.75" customHeight="1">
      <c r="A222" s="127"/>
      <c r="B222" s="127"/>
      <c r="C222" s="128"/>
      <c r="D222" s="113"/>
      <c r="E222" s="127"/>
      <c r="F222" s="127"/>
      <c r="G222" s="128"/>
      <c r="H222" s="113"/>
      <c r="I222" s="129"/>
      <c r="J222" s="113"/>
      <c r="K222" s="113"/>
      <c r="L222" s="113"/>
      <c r="M222" s="129"/>
      <c r="N222" s="113"/>
      <c r="O222" s="113"/>
      <c r="P222" s="113"/>
      <c r="Q222" s="113"/>
      <c r="R222" s="127"/>
      <c r="S222" s="113"/>
      <c r="T222" s="128"/>
      <c r="U222" s="130"/>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row>
    <row r="223" ht="12.75" customHeight="1">
      <c r="A223" s="127"/>
      <c r="B223" s="127"/>
      <c r="C223" s="128"/>
      <c r="D223" s="113"/>
      <c r="E223" s="127"/>
      <c r="F223" s="127"/>
      <c r="G223" s="128"/>
      <c r="H223" s="113"/>
      <c r="I223" s="129"/>
      <c r="J223" s="113"/>
      <c r="K223" s="113"/>
      <c r="L223" s="113"/>
      <c r="M223" s="129"/>
      <c r="N223" s="113"/>
      <c r="O223" s="113"/>
      <c r="P223" s="113"/>
      <c r="Q223" s="113"/>
      <c r="R223" s="127"/>
      <c r="S223" s="113"/>
      <c r="T223" s="128"/>
      <c r="U223" s="130"/>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row>
    <row r="224" ht="12.75" customHeight="1">
      <c r="A224" s="127"/>
      <c r="B224" s="127"/>
      <c r="C224" s="128"/>
      <c r="D224" s="113"/>
      <c r="E224" s="127"/>
      <c r="F224" s="127"/>
      <c r="G224" s="128"/>
      <c r="H224" s="113"/>
      <c r="I224" s="129"/>
      <c r="J224" s="113"/>
      <c r="K224" s="113"/>
      <c r="L224" s="113"/>
      <c r="M224" s="129"/>
      <c r="N224" s="113"/>
      <c r="O224" s="113"/>
      <c r="P224" s="113"/>
      <c r="Q224" s="113"/>
      <c r="R224" s="127"/>
      <c r="S224" s="113"/>
      <c r="T224" s="128"/>
      <c r="U224" s="130"/>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row>
    <row r="225" ht="12.75" customHeight="1">
      <c r="A225" s="127"/>
      <c r="B225" s="127"/>
      <c r="C225" s="128"/>
      <c r="D225" s="113"/>
      <c r="E225" s="127"/>
      <c r="F225" s="127"/>
      <c r="G225" s="128"/>
      <c r="H225" s="113"/>
      <c r="I225" s="129"/>
      <c r="J225" s="113"/>
      <c r="K225" s="113"/>
      <c r="L225" s="113"/>
      <c r="M225" s="129"/>
      <c r="N225" s="113"/>
      <c r="O225" s="113"/>
      <c r="P225" s="113"/>
      <c r="Q225" s="113"/>
      <c r="R225" s="127"/>
      <c r="S225" s="113"/>
      <c r="T225" s="128"/>
      <c r="U225" s="130"/>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row>
    <row r="226" ht="12.75" customHeight="1">
      <c r="A226" s="127"/>
      <c r="B226" s="127"/>
      <c r="C226" s="128"/>
      <c r="D226" s="113"/>
      <c r="E226" s="127"/>
      <c r="F226" s="127"/>
      <c r="G226" s="128"/>
      <c r="H226" s="113"/>
      <c r="I226" s="129"/>
      <c r="J226" s="113"/>
      <c r="K226" s="113"/>
      <c r="L226" s="113"/>
      <c r="M226" s="129"/>
      <c r="N226" s="113"/>
      <c r="O226" s="113"/>
      <c r="P226" s="113"/>
      <c r="Q226" s="113"/>
      <c r="R226" s="127"/>
      <c r="S226" s="113"/>
      <c r="T226" s="128"/>
      <c r="U226" s="130"/>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BB$24"/>
  <mergeCells count="18">
    <mergeCell ref="A1:C3"/>
    <mergeCell ref="D1:AK1"/>
    <mergeCell ref="AL1:AN1"/>
    <mergeCell ref="AO1:AP1"/>
    <mergeCell ref="D2:AK2"/>
    <mergeCell ref="AL2:AN2"/>
    <mergeCell ref="AO2:AP2"/>
    <mergeCell ref="AO3:AP3"/>
    <mergeCell ref="AJ5:AP5"/>
    <mergeCell ref="AJ6:AM6"/>
    <mergeCell ref="AN6:AP6"/>
    <mergeCell ref="D3:AK3"/>
    <mergeCell ref="AL3:AN3"/>
    <mergeCell ref="A5:J5"/>
    <mergeCell ref="K5:Q5"/>
    <mergeCell ref="R5:AA5"/>
    <mergeCell ref="AB5:AG5"/>
    <mergeCell ref="V6:AA6"/>
  </mergeCells>
  <conditionalFormatting sqref="K8:K24 AC8:AC24">
    <cfRule type="cellIs" dxfId="0" priority="1" operator="equal">
      <formula>"Muy Alta"</formula>
    </cfRule>
  </conditionalFormatting>
  <conditionalFormatting sqref="K8:K24 AC8:AC24">
    <cfRule type="cellIs" dxfId="1" priority="2" operator="equal">
      <formula>"Alta"</formula>
    </cfRule>
  </conditionalFormatting>
  <conditionalFormatting sqref="K8:K24 AC8:AC24">
    <cfRule type="cellIs" dxfId="2" priority="3" operator="equal">
      <formula>"Media"</formula>
    </cfRule>
  </conditionalFormatting>
  <conditionalFormatting sqref="K8:K24 AC8:AC24">
    <cfRule type="cellIs" dxfId="3" priority="4" operator="equal">
      <formula>"Baja"</formula>
    </cfRule>
  </conditionalFormatting>
  <conditionalFormatting sqref="K8:K24 AC8:AC24">
    <cfRule type="cellIs" dxfId="4" priority="5" operator="equal">
      <formula>"Muy Baja"</formula>
    </cfRule>
  </conditionalFormatting>
  <conditionalFormatting sqref="N8:N23">
    <cfRule type="containsText" dxfId="5" priority="6" operator="containsText" text="❌">
      <formula>NOT(ISERROR(SEARCH(("❌"),(N8))))</formula>
    </cfRule>
  </conditionalFormatting>
  <conditionalFormatting sqref="O8:O24 AE8:AE24">
    <cfRule type="cellIs" dxfId="0" priority="7" operator="equal">
      <formula>"Catastrófico"</formula>
    </cfRule>
  </conditionalFormatting>
  <conditionalFormatting sqref="O8:O24 AE8:AE24">
    <cfRule type="cellIs" dxfId="1" priority="8" operator="equal">
      <formula>"Mayor"</formula>
    </cfRule>
  </conditionalFormatting>
  <conditionalFormatting sqref="O8:O24 AE8:AE24">
    <cfRule type="cellIs" dxfId="2" priority="9" operator="equal">
      <formula>"Moderado"</formula>
    </cfRule>
  </conditionalFormatting>
  <conditionalFormatting sqref="O8:O24 AE8:AE24">
    <cfRule type="cellIs" dxfId="3" priority="10" operator="equal">
      <formula>"Menor"</formula>
    </cfRule>
  </conditionalFormatting>
  <conditionalFormatting sqref="O8:O24 AE8:AE24">
    <cfRule type="cellIs" dxfId="4" priority="11" operator="equal">
      <formula>"Leve"</formula>
    </cfRule>
  </conditionalFormatting>
  <conditionalFormatting sqref="Q8:Q24 AG8:AG24">
    <cfRule type="cellIs" dxfId="6" priority="12" operator="equal">
      <formula>"Extremo"</formula>
    </cfRule>
  </conditionalFormatting>
  <conditionalFormatting sqref="Q8:Q24 AG8:AG24">
    <cfRule type="cellIs" dxfId="7" priority="13" operator="equal">
      <formula>"Alto"</formula>
    </cfRule>
  </conditionalFormatting>
  <conditionalFormatting sqref="Q8:Q24 AG8:AG24">
    <cfRule type="cellIs" dxfId="8" priority="14" operator="equal">
      <formula>"Moderado"</formula>
    </cfRule>
  </conditionalFormatting>
  <conditionalFormatting sqref="Q8:Q24 AG8:AG24">
    <cfRule type="cellIs" dxfId="4" priority="15" operator="equal">
      <formula>"Bajo"</formula>
    </cfRule>
  </conditionalFormatting>
  <conditionalFormatting sqref="AJ8:AJ24">
    <cfRule type="containsText" dxfId="9" priority="16" operator="containsText" text="NO">
      <formula>NOT(ISERROR(SEARCH(("NO"),(AJ8))))</formula>
    </cfRule>
  </conditionalFormatting>
  <conditionalFormatting sqref="AJ8:AJ24">
    <cfRule type="containsText" dxfId="10" priority="17" operator="containsText" text="SI">
      <formula>NOT(ISERROR(SEARCH(("SI"),(AJ8))))</formula>
    </cfRule>
  </conditionalFormatting>
  <conditionalFormatting sqref="AJ8:AJ24">
    <cfRule type="containsText" dxfId="10" priority="18" operator="containsText" text="NO">
      <formula>NOT(ISERROR(SEARCH(("NO"),(AJ8))))</formula>
    </cfRule>
  </conditionalFormatting>
  <dataValidations>
    <dataValidation type="list" allowBlank="1" showErrorMessage="1" sqref="Z8:Z24">
      <formula1>'Anexo 5 Tabla Valor controles'!$D$11:$D$12</formula1>
    </dataValidation>
    <dataValidation type="list" allowBlank="1" showErrorMessage="1" sqref="AP8:AP24">
      <formula1>Listas!$K$2:$K$3</formula1>
    </dataValidation>
    <dataValidation type="list" allowBlank="1" showErrorMessage="1" sqref="H8:H24">
      <formula1>Listas!$F$2:$F$4</formula1>
    </dataValidation>
    <dataValidation type="list" allowBlank="1" showErrorMessage="1" sqref="Y8:Y24">
      <formula1>'Anexo 5 Tabla Valor controles'!$D$9:$D$10</formula1>
    </dataValidation>
    <dataValidation type="date" allowBlank="1" showErrorMessage="1" sqref="AL9">
      <formula1>44927.0</formula1>
      <formula2>45066.0</formula2>
    </dataValidation>
    <dataValidation type="date" allowBlank="1" showErrorMessage="1" sqref="AL10:AL11 AL14:AL19 AL21">
      <formula1>44927.0</formula1>
      <formula2>45056.0</formula2>
    </dataValidation>
    <dataValidation type="list" allowBlank="1" showErrorMessage="1" sqref="AJ8:AJ24">
      <formula1>Listas!$K$2:$K$4</formula1>
    </dataValidation>
    <dataValidation type="list" allowBlank="1" showErrorMessage="1" sqref="AN8:AN24">
      <formula1>Listas!$M$2:$M$5</formula1>
    </dataValidation>
    <dataValidation type="list" allowBlank="1" showErrorMessage="1" sqref="W8:W24">
      <formula1>'Anexo 5 Tabla Valor controles'!$D$7:$D$8</formula1>
    </dataValidation>
    <dataValidation type="list" allowBlank="1" showErrorMessage="1" sqref="M8:M23 M24:N24">
      <formula1>'Anexo 3 Tabla Impacto'!$F$210:$F$221</formula1>
    </dataValidation>
    <dataValidation type="list" allowBlank="1" showErrorMessage="1" sqref="V8:V24">
      <formula1>'Anexo 5 Tabla Valor controles'!$D$4:$D$6</formula1>
    </dataValidation>
    <dataValidation type="list" allowBlank="1" showErrorMessage="1" sqref="AK8:AK15 AK17:AK24">
      <formula1>Listas!$L$2:$L$5</formula1>
    </dataValidation>
    <dataValidation type="list" allowBlank="1" showErrorMessage="1" sqref="I8:I24">
      <formula1>Listas!$I$2:$I$8</formula1>
    </dataValidation>
    <dataValidation type="list" allowBlank="1" showErrorMessage="1" sqref="AH8:AH24">
      <formula1>Listas!$C$2:$C$5</formula1>
    </dataValidation>
    <dataValidation type="list" allowBlank="1" showErrorMessage="1" sqref="AA8:AA24">
      <formula1>'Anexo 5 Tabla Valor controles'!$D$13:$D$14</formula1>
    </dataValidation>
    <dataValidation type="list" allowBlank="1" showErrorMessage="1" sqref="E8:E23">
      <formula1>Listas!$G$2:$G$3</formula1>
    </dataValidation>
    <dataValidation type="list" allowBlank="1" showErrorMessage="1" sqref="B8:B24">
      <formula1>Listas!$A$2:$A$17</formula1>
    </dataValidation>
    <dataValidation type="list" allowBlank="1" showErrorMessage="1" sqref="AK16">
      <formula1>#REF!</formula1>
    </dataValidation>
  </dataValidations>
  <hyperlinks>
    <hyperlink r:id="rId2" ref="AM9"/>
    <hyperlink r:id="rId3" ref="AM10"/>
    <hyperlink r:id="rId4" ref="AM11"/>
    <hyperlink r:id="rId5" ref="AM12"/>
    <hyperlink r:id="rId6" ref="AM13"/>
    <hyperlink r:id="rId7" ref="AM16"/>
    <hyperlink r:id="rId8" ref="AM17"/>
    <hyperlink r:id="rId9" ref="AM18"/>
    <hyperlink r:id="rId10" ref="AM19"/>
    <hyperlink r:id="rId11" location="gid=1764416582" ref="AM20"/>
    <hyperlink r:id="rId12" ref="AM21"/>
    <hyperlink r:id="rId13" ref="AM22"/>
    <hyperlink r:id="rId14" ref="AM23"/>
    <hyperlink r:id="rId15" ref="AM24"/>
  </hyperlinks>
  <printOptions/>
  <pageMargins bottom="0.75" footer="0.0" header="0.0" left="0.7" right="0.7" top="0.75"/>
  <pageSetup orientation="portrait"/>
  <drawing r:id="rId16"/>
  <legacy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57"/>
    <col customWidth="1" min="2" max="2" width="11.43"/>
    <col customWidth="1" min="3" max="3" width="22.0"/>
    <col customWidth="1" min="4" max="4" width="11.43"/>
    <col customWidth="1" min="5" max="5" width="41.57"/>
    <col customWidth="1" min="6" max="6" width="11.43"/>
    <col customWidth="1" min="7" max="7" width="22.86"/>
    <col customWidth="1" min="8" max="8" width="11.43"/>
    <col customWidth="1" min="9" max="9" width="28.14"/>
    <col customWidth="1" min="10" max="26" width="10.71"/>
  </cols>
  <sheetData>
    <row r="1">
      <c r="A1" s="133" t="s">
        <v>201</v>
      </c>
      <c r="B1" s="134"/>
      <c r="C1" s="133" t="s">
        <v>202</v>
      </c>
      <c r="D1" s="134"/>
      <c r="E1" s="133" t="s">
        <v>203</v>
      </c>
      <c r="F1" s="134"/>
      <c r="G1" s="135" t="s">
        <v>204</v>
      </c>
      <c r="H1" s="134"/>
      <c r="I1" s="136" t="s">
        <v>205</v>
      </c>
      <c r="J1" s="134"/>
      <c r="K1" s="134"/>
      <c r="L1" s="134"/>
      <c r="M1" s="134"/>
      <c r="N1" s="134"/>
      <c r="O1" s="134"/>
      <c r="P1" s="134"/>
      <c r="Q1" s="134"/>
      <c r="R1" s="134"/>
      <c r="S1" s="134"/>
      <c r="T1" s="134"/>
      <c r="U1" s="134"/>
      <c r="V1" s="134"/>
      <c r="W1" s="134"/>
      <c r="X1" s="134"/>
      <c r="Y1" s="134"/>
      <c r="Z1" s="134"/>
    </row>
    <row r="2">
      <c r="A2" s="137" t="s">
        <v>206</v>
      </c>
      <c r="B2" s="134"/>
      <c r="C2" s="134" t="s">
        <v>207</v>
      </c>
      <c r="D2" s="134"/>
      <c r="E2" s="134" t="s">
        <v>208</v>
      </c>
      <c r="F2" s="134"/>
      <c r="G2" s="134" t="s">
        <v>209</v>
      </c>
      <c r="H2" s="134"/>
      <c r="I2" s="134" t="s">
        <v>210</v>
      </c>
      <c r="J2" s="134"/>
      <c r="K2" s="134"/>
      <c r="L2" s="134"/>
      <c r="M2" s="134"/>
      <c r="N2" s="134"/>
      <c r="O2" s="134"/>
      <c r="P2" s="134"/>
      <c r="Q2" s="134"/>
      <c r="R2" s="134"/>
      <c r="S2" s="134"/>
      <c r="T2" s="134"/>
      <c r="U2" s="134"/>
      <c r="V2" s="134"/>
      <c r="W2" s="134"/>
      <c r="X2" s="134"/>
      <c r="Y2" s="134"/>
      <c r="Z2" s="134"/>
    </row>
    <row r="3">
      <c r="A3" s="137" t="s">
        <v>211</v>
      </c>
      <c r="B3" s="134"/>
      <c r="C3" s="134" t="s">
        <v>212</v>
      </c>
      <c r="D3" s="134"/>
      <c r="E3" s="134" t="s">
        <v>213</v>
      </c>
      <c r="F3" s="134"/>
      <c r="G3" s="134" t="s">
        <v>214</v>
      </c>
      <c r="H3" s="134"/>
      <c r="I3" s="134" t="s">
        <v>215</v>
      </c>
      <c r="J3" s="134"/>
      <c r="K3" s="134"/>
      <c r="L3" s="134"/>
      <c r="M3" s="134"/>
      <c r="N3" s="134"/>
      <c r="O3" s="134"/>
      <c r="P3" s="134"/>
      <c r="Q3" s="134"/>
      <c r="R3" s="134"/>
      <c r="S3" s="134"/>
      <c r="T3" s="134"/>
      <c r="U3" s="134"/>
      <c r="V3" s="134"/>
      <c r="W3" s="134"/>
      <c r="X3" s="134"/>
      <c r="Y3" s="134"/>
      <c r="Z3" s="134"/>
    </row>
    <row r="4">
      <c r="A4" s="137" t="s">
        <v>216</v>
      </c>
      <c r="B4" s="134"/>
      <c r="C4" s="134" t="s">
        <v>217</v>
      </c>
      <c r="D4" s="134"/>
      <c r="E4" s="134" t="s">
        <v>218</v>
      </c>
      <c r="F4" s="134"/>
      <c r="G4" s="134" t="s">
        <v>219</v>
      </c>
      <c r="H4" s="134"/>
      <c r="I4" s="134" t="s">
        <v>220</v>
      </c>
      <c r="J4" s="134"/>
      <c r="K4" s="134"/>
      <c r="L4" s="134"/>
      <c r="M4" s="134"/>
      <c r="N4" s="134"/>
      <c r="O4" s="134"/>
      <c r="P4" s="134"/>
      <c r="Q4" s="134"/>
      <c r="R4" s="134"/>
      <c r="S4" s="134"/>
      <c r="T4" s="134"/>
      <c r="U4" s="134"/>
      <c r="V4" s="134"/>
      <c r="W4" s="134"/>
      <c r="X4" s="134"/>
      <c r="Y4" s="134"/>
      <c r="Z4" s="134"/>
    </row>
    <row r="5">
      <c r="A5" s="137" t="s">
        <v>221</v>
      </c>
      <c r="B5" s="134"/>
      <c r="C5" s="134" t="s">
        <v>222</v>
      </c>
      <c r="D5" s="134"/>
      <c r="E5" s="134" t="s">
        <v>223</v>
      </c>
      <c r="F5" s="134"/>
      <c r="G5" s="134" t="s">
        <v>224</v>
      </c>
      <c r="H5" s="134"/>
      <c r="I5" s="134"/>
      <c r="J5" s="134"/>
      <c r="K5" s="134"/>
      <c r="L5" s="134"/>
      <c r="M5" s="134"/>
      <c r="N5" s="134"/>
      <c r="O5" s="134"/>
      <c r="P5" s="134"/>
      <c r="Q5" s="134"/>
      <c r="R5" s="134"/>
      <c r="S5" s="134"/>
      <c r="T5" s="134"/>
      <c r="U5" s="134"/>
      <c r="V5" s="134"/>
      <c r="W5" s="134"/>
      <c r="X5" s="134"/>
      <c r="Y5" s="134"/>
      <c r="Z5" s="134"/>
    </row>
    <row r="6">
      <c r="A6" s="137" t="s">
        <v>225</v>
      </c>
      <c r="B6" s="134"/>
      <c r="C6" s="134" t="s">
        <v>226</v>
      </c>
      <c r="D6" s="134"/>
      <c r="E6" s="134" t="s">
        <v>227</v>
      </c>
      <c r="F6" s="134"/>
      <c r="G6" s="134" t="s">
        <v>228</v>
      </c>
      <c r="H6" s="134"/>
      <c r="I6" s="134"/>
      <c r="J6" s="134"/>
      <c r="K6" s="134"/>
      <c r="L6" s="134"/>
      <c r="M6" s="134"/>
      <c r="N6" s="134"/>
      <c r="O6" s="134"/>
      <c r="P6" s="134"/>
      <c r="Q6" s="134"/>
      <c r="R6" s="134"/>
      <c r="S6" s="134"/>
      <c r="T6" s="134"/>
      <c r="U6" s="134"/>
      <c r="V6" s="134"/>
      <c r="W6" s="134"/>
      <c r="X6" s="134"/>
      <c r="Y6" s="134"/>
      <c r="Z6" s="134"/>
    </row>
    <row r="7">
      <c r="A7" s="137" t="s">
        <v>229</v>
      </c>
      <c r="B7" s="134"/>
      <c r="C7" s="134" t="s">
        <v>230</v>
      </c>
      <c r="D7" s="134"/>
      <c r="E7" s="134" t="s">
        <v>231</v>
      </c>
      <c r="F7" s="134"/>
      <c r="G7" s="134" t="s">
        <v>232</v>
      </c>
      <c r="H7" s="134"/>
      <c r="I7" s="134"/>
      <c r="J7" s="134"/>
      <c r="K7" s="134"/>
      <c r="L7" s="134"/>
      <c r="M7" s="134"/>
      <c r="N7" s="134"/>
      <c r="O7" s="134"/>
      <c r="P7" s="134"/>
      <c r="Q7" s="134"/>
      <c r="R7" s="134"/>
      <c r="S7" s="134"/>
      <c r="T7" s="134"/>
      <c r="U7" s="134"/>
      <c r="V7" s="134"/>
      <c r="W7" s="134"/>
      <c r="X7" s="134"/>
      <c r="Y7" s="134"/>
      <c r="Z7" s="134"/>
    </row>
    <row r="8">
      <c r="A8" s="137" t="s">
        <v>233</v>
      </c>
      <c r="B8" s="134"/>
      <c r="C8" s="134"/>
      <c r="D8" s="134"/>
      <c r="E8" s="134" t="s">
        <v>234</v>
      </c>
      <c r="F8" s="134"/>
      <c r="G8" s="134"/>
      <c r="H8" s="134"/>
      <c r="I8" s="134"/>
      <c r="J8" s="134"/>
      <c r="K8" s="134"/>
      <c r="L8" s="134"/>
      <c r="M8" s="134"/>
      <c r="N8" s="134"/>
      <c r="O8" s="134"/>
      <c r="P8" s="134"/>
      <c r="Q8" s="134"/>
      <c r="R8" s="134"/>
      <c r="S8" s="134"/>
      <c r="T8" s="134"/>
      <c r="U8" s="134"/>
      <c r="V8" s="134"/>
      <c r="W8" s="134"/>
      <c r="X8" s="134"/>
      <c r="Y8" s="134"/>
      <c r="Z8" s="134"/>
    </row>
    <row r="9">
      <c r="A9" s="137" t="s">
        <v>235</v>
      </c>
      <c r="B9" s="134"/>
      <c r="C9" s="134"/>
      <c r="D9" s="134"/>
      <c r="E9" s="134" t="s">
        <v>236</v>
      </c>
      <c r="F9" s="134"/>
      <c r="G9" s="134"/>
      <c r="H9" s="134"/>
      <c r="I9" s="134"/>
      <c r="J9" s="134"/>
      <c r="K9" s="134"/>
      <c r="L9" s="134"/>
      <c r="M9" s="134"/>
      <c r="N9" s="134"/>
      <c r="O9" s="134"/>
      <c r="P9" s="134"/>
      <c r="Q9" s="134"/>
      <c r="R9" s="134"/>
      <c r="S9" s="134"/>
      <c r="T9" s="134"/>
      <c r="U9" s="134"/>
      <c r="V9" s="134"/>
      <c r="W9" s="134"/>
      <c r="X9" s="134"/>
      <c r="Y9" s="134"/>
      <c r="Z9" s="134"/>
    </row>
    <row r="10">
      <c r="A10" s="137" t="s">
        <v>237</v>
      </c>
      <c r="B10" s="134"/>
      <c r="C10" s="134"/>
      <c r="D10" s="134"/>
      <c r="E10" s="134" t="s">
        <v>238</v>
      </c>
      <c r="F10" s="134"/>
      <c r="G10" s="134"/>
      <c r="H10" s="134"/>
      <c r="I10" s="134"/>
      <c r="J10" s="134"/>
      <c r="K10" s="134"/>
      <c r="L10" s="134"/>
      <c r="M10" s="134"/>
      <c r="N10" s="134"/>
      <c r="O10" s="134"/>
      <c r="P10" s="134"/>
      <c r="Q10" s="134"/>
      <c r="R10" s="134"/>
      <c r="S10" s="134"/>
      <c r="T10" s="134"/>
      <c r="U10" s="134"/>
      <c r="V10" s="134"/>
      <c r="W10" s="134"/>
      <c r="X10" s="134"/>
      <c r="Y10" s="134"/>
      <c r="Z10" s="134"/>
    </row>
    <row r="11">
      <c r="A11" s="137" t="s">
        <v>239</v>
      </c>
      <c r="B11" s="134"/>
      <c r="C11" s="134"/>
      <c r="D11" s="134"/>
      <c r="E11" s="134" t="s">
        <v>240</v>
      </c>
      <c r="F11" s="134"/>
      <c r="G11" s="134"/>
      <c r="H11" s="134"/>
      <c r="I11" s="134"/>
      <c r="J11" s="134"/>
      <c r="K11" s="134"/>
      <c r="L11" s="134"/>
      <c r="M11" s="134"/>
      <c r="N11" s="134"/>
      <c r="O11" s="134"/>
      <c r="P11" s="134"/>
      <c r="Q11" s="134"/>
      <c r="R11" s="134"/>
      <c r="S11" s="134"/>
      <c r="T11" s="134"/>
      <c r="U11" s="134"/>
      <c r="V11" s="134"/>
      <c r="W11" s="134"/>
      <c r="X11" s="134"/>
      <c r="Y11" s="134"/>
      <c r="Z11" s="134"/>
    </row>
    <row r="12">
      <c r="A12" s="137" t="s">
        <v>241</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row>
    <row r="13">
      <c r="A13" s="137" t="s">
        <v>242</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row>
    <row r="14">
      <c r="A14" s="137" t="s">
        <v>243</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c r="A15" s="137" t="s">
        <v>244</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row>
    <row r="16">
      <c r="A16" s="137" t="s">
        <v>245</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row>
    <row r="17">
      <c r="A17" s="137" t="s">
        <v>246</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ht="15.7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ht="15.75"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ht="15.7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ht="15.7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ht="15.75" customHeight="1">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ht="15.7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ht="15.75" customHeight="1">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ht="15.7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ht="15.75" customHeight="1">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ht="15.75"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ht="15.7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ht="15.75"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ht="15.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ht="15.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ht="15.7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ht="15.7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ht="15.75"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ht="15.7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ht="15.7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ht="15.7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ht="15.7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ht="15.7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ht="15.7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ht="15.7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ht="15.7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ht="15.7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ht="15.7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ht="15.7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ht="15.7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ht="15.7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ht="15.75" customHeight="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ht="15.75" customHeigh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ht="15.75" customHeight="1">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ht="15.75" customHeigh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ht="15.75" customHeight="1">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ht="15.75" customHeight="1">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ht="15.75" customHeight="1">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ht="15.75" customHeight="1">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ht="15.75" customHeight="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ht="15.75"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ht="15.75" customHeight="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ht="15.7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ht="15.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ht="15.75" customHeight="1">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ht="15.7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ht="15.75" customHeight="1">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ht="15.7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ht="15.7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ht="15.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ht="15.7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ht="15.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ht="15.7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ht="15.7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ht="15.7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ht="15.7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ht="15.7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ht="15.7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ht="15.7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ht="15.7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ht="15.7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ht="15.7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ht="15.7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ht="15.7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ht="15.7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ht="15.7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ht="15.7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ht="15.7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ht="15.7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ht="15.7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ht="15.7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ht="15.7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ht="15.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ht="15.7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ht="15.7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ht="15.7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ht="15.7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ht="15.7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ht="15.7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ht="15.7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ht="15.7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ht="15.7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ht="15.7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ht="15.7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ht="15.7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ht="15.7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ht="15.7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ht="15.7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ht="15.7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ht="15.7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ht="15.7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ht="15.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ht="15.7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ht="15.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ht="15.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ht="15.7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ht="15.7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ht="15.7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ht="15.7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ht="15.7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ht="15.7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ht="15.7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ht="15.7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ht="15.7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ht="15.7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ht="15.7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ht="15.7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ht="15.7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ht="15.7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ht="15.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ht="15.7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ht="15.7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ht="15.7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ht="15.7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ht="15.7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ht="15.7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ht="15.7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ht="15.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ht="15.7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ht="15.7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ht="15.7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ht="15.7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ht="15.7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ht="15.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ht="15.7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ht="15.7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ht="15.7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ht="15.7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ht="15.7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ht="15.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ht="15.7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ht="15.7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ht="15.7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ht="15.7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ht="15.7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ht="15.7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ht="15.7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ht="15.7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ht="15.7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ht="15.7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ht="15.7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ht="15.7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ht="15.7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ht="15.7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ht="15.7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ht="15.7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ht="15.7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ht="15.7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ht="15.7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ht="15.7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ht="15.7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ht="15.7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ht="15.7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ht="15.7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ht="15.7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ht="15.7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ht="15.7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ht="15.7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ht="15.7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ht="15.7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ht="15.7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ht="15.7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ht="15.7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ht="15.7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ht="15.7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ht="15.7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ht="15.7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ht="15.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ht="15.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ht="15.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ht="15.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ht="15.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ht="15.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ht="15.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ht="15.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ht="15.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ht="15.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ht="15.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ht="15.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ht="15.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ht="15.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ht="15.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ht="15.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ht="15.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ht="15.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ht="15.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ht="15.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ht="15.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ht="15.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ht="15.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ht="15.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ht="15.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ht="15.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ht="15.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ht="15.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ht="15.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ht="15.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ht="15.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ht="15.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ht="15.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ht="15.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0"/>
    <col customWidth="1" min="2" max="2" width="10.71"/>
    <col customWidth="1" min="3" max="3" width="17.86"/>
    <col customWidth="1" min="4" max="5" width="10.71"/>
    <col customWidth="1" min="6" max="6" width="21.57"/>
    <col customWidth="1" min="7" max="7" width="12.57"/>
    <col customWidth="1" min="8" max="8" width="10.71"/>
    <col customWidth="1" min="9" max="9" width="45.0"/>
    <col customWidth="1" min="10" max="11" width="10.71"/>
    <col customWidth="1" min="12" max="12" width="29.29"/>
    <col customWidth="1" min="13" max="13" width="18.71"/>
  </cols>
  <sheetData>
    <row r="1">
      <c r="A1" s="138" t="s">
        <v>247</v>
      </c>
      <c r="B1" s="139"/>
      <c r="C1" s="140" t="s">
        <v>46</v>
      </c>
      <c r="D1" s="141" t="s">
        <v>248</v>
      </c>
      <c r="F1" s="138" t="s">
        <v>249</v>
      </c>
      <c r="G1" s="138" t="s">
        <v>250</v>
      </c>
      <c r="I1" s="138" t="s">
        <v>251</v>
      </c>
      <c r="K1" s="142" t="s">
        <v>252</v>
      </c>
      <c r="L1" s="142" t="s">
        <v>253</v>
      </c>
      <c r="M1" s="142" t="s">
        <v>254</v>
      </c>
    </row>
    <row r="2">
      <c r="A2" s="143" t="s">
        <v>54</v>
      </c>
      <c r="B2" s="144"/>
      <c r="C2" s="145" t="s">
        <v>198</v>
      </c>
      <c r="D2" s="125" t="s">
        <v>255</v>
      </c>
      <c r="F2" s="145" t="s">
        <v>256</v>
      </c>
      <c r="G2" s="146" t="s">
        <v>91</v>
      </c>
      <c r="I2" s="146" t="s">
        <v>257</v>
      </c>
      <c r="K2" s="125" t="s">
        <v>75</v>
      </c>
      <c r="L2" s="125" t="s">
        <v>72</v>
      </c>
      <c r="M2" s="125" t="s">
        <v>74</v>
      </c>
    </row>
    <row r="3">
      <c r="A3" s="143" t="s">
        <v>77</v>
      </c>
      <c r="B3" s="144"/>
      <c r="C3" s="145" t="s">
        <v>70</v>
      </c>
      <c r="D3" s="125" t="s">
        <v>258</v>
      </c>
      <c r="F3" s="145" t="s">
        <v>60</v>
      </c>
      <c r="G3" s="146" t="s">
        <v>57</v>
      </c>
      <c r="I3" s="146" t="s">
        <v>196</v>
      </c>
      <c r="K3" s="125" t="s">
        <v>71</v>
      </c>
      <c r="L3" s="125" t="s">
        <v>259</v>
      </c>
      <c r="M3" s="125" t="s">
        <v>260</v>
      </c>
    </row>
    <row r="4">
      <c r="A4" s="143" t="s">
        <v>88</v>
      </c>
      <c r="B4" s="144"/>
      <c r="C4" s="145" t="s">
        <v>261</v>
      </c>
      <c r="F4" s="145" t="s">
        <v>262</v>
      </c>
      <c r="I4" s="146" t="s">
        <v>263</v>
      </c>
      <c r="L4" s="125" t="s">
        <v>264</v>
      </c>
      <c r="M4" s="125" t="s">
        <v>86</v>
      </c>
    </row>
    <row r="5">
      <c r="A5" s="143" t="s">
        <v>97</v>
      </c>
      <c r="B5" s="144"/>
      <c r="C5" s="145" t="s">
        <v>265</v>
      </c>
      <c r="I5" s="146" t="s">
        <v>266</v>
      </c>
      <c r="L5" s="125" t="s">
        <v>267</v>
      </c>
      <c r="M5" s="125" t="s">
        <v>268</v>
      </c>
    </row>
    <row r="6">
      <c r="A6" s="143" t="s">
        <v>191</v>
      </c>
      <c r="B6" s="144"/>
      <c r="I6" s="146" t="s">
        <v>61</v>
      </c>
    </row>
    <row r="7">
      <c r="A7" s="143" t="s">
        <v>169</v>
      </c>
      <c r="B7" s="144"/>
      <c r="I7" s="146" t="s">
        <v>269</v>
      </c>
    </row>
    <row r="8">
      <c r="A8" s="143" t="s">
        <v>153</v>
      </c>
      <c r="B8" s="144"/>
      <c r="I8" s="146" t="s">
        <v>270</v>
      </c>
    </row>
    <row r="9">
      <c r="A9" s="143" t="s">
        <v>131</v>
      </c>
      <c r="B9" s="144"/>
    </row>
    <row r="10">
      <c r="A10" s="143" t="s">
        <v>176</v>
      </c>
      <c r="B10" s="144"/>
    </row>
    <row r="11">
      <c r="A11" s="143" t="s">
        <v>146</v>
      </c>
      <c r="B11" s="144"/>
    </row>
    <row r="12">
      <c r="A12" s="143" t="s">
        <v>106</v>
      </c>
      <c r="B12" s="144"/>
    </row>
    <row r="13">
      <c r="A13" s="143" t="s">
        <v>161</v>
      </c>
      <c r="B13" s="144"/>
    </row>
    <row r="14">
      <c r="A14" s="143" t="s">
        <v>139</v>
      </c>
      <c r="B14" s="144"/>
    </row>
    <row r="15">
      <c r="A15" s="143" t="s">
        <v>114</v>
      </c>
      <c r="B15" s="144"/>
    </row>
    <row r="16">
      <c r="A16" s="143" t="s">
        <v>271</v>
      </c>
      <c r="B16" s="144"/>
    </row>
    <row r="17">
      <c r="A17" s="143" t="s">
        <v>122</v>
      </c>
      <c r="B17" s="14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3" width="24.71"/>
    <col customWidth="1" min="4" max="4" width="16.0"/>
    <col customWidth="1" min="5" max="5" width="24.71"/>
    <col customWidth="1" min="6" max="6" width="27.71"/>
    <col customWidth="1" min="7" max="8" width="24.71"/>
    <col customWidth="1" min="9" max="25" width="10.71"/>
  </cols>
  <sheetData>
    <row r="1" ht="14.25"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ht="14.25" customHeight="1">
      <c r="A2" s="147"/>
      <c r="B2" s="148" t="s">
        <v>272</v>
      </c>
      <c r="C2" s="7"/>
      <c r="D2" s="7"/>
      <c r="E2" s="7"/>
      <c r="F2" s="7"/>
      <c r="G2" s="7"/>
      <c r="H2" s="149"/>
      <c r="I2" s="147"/>
      <c r="J2" s="147"/>
      <c r="K2" s="147"/>
      <c r="L2" s="147"/>
      <c r="M2" s="147"/>
      <c r="N2" s="147"/>
      <c r="O2" s="147"/>
      <c r="P2" s="147"/>
      <c r="Q2" s="147"/>
      <c r="R2" s="147"/>
      <c r="S2" s="147"/>
      <c r="T2" s="147"/>
      <c r="U2" s="147"/>
      <c r="V2" s="147"/>
      <c r="W2" s="147"/>
      <c r="X2" s="147"/>
      <c r="Y2" s="147"/>
      <c r="Z2" s="147"/>
    </row>
    <row r="3" ht="14.25" customHeight="1">
      <c r="A3" s="147"/>
      <c r="B3" s="150"/>
      <c r="C3" s="151"/>
      <c r="D3" s="151"/>
      <c r="E3" s="151"/>
      <c r="F3" s="151"/>
      <c r="G3" s="151"/>
      <c r="H3" s="152"/>
      <c r="I3" s="147"/>
      <c r="J3" s="147"/>
      <c r="K3" s="147"/>
      <c r="L3" s="147"/>
      <c r="M3" s="147"/>
      <c r="N3" s="147"/>
      <c r="O3" s="147"/>
      <c r="P3" s="147"/>
      <c r="Q3" s="147"/>
      <c r="R3" s="147"/>
      <c r="S3" s="147"/>
      <c r="T3" s="147"/>
      <c r="U3" s="147"/>
      <c r="V3" s="147"/>
      <c r="W3" s="147"/>
      <c r="X3" s="147"/>
      <c r="Y3" s="147"/>
      <c r="Z3" s="147"/>
    </row>
    <row r="4" ht="73.5" customHeight="1">
      <c r="A4" s="147"/>
      <c r="B4" s="153" t="s">
        <v>273</v>
      </c>
      <c r="H4" s="154"/>
      <c r="I4" s="147"/>
      <c r="J4" s="147"/>
      <c r="K4" s="147"/>
      <c r="L4" s="147"/>
      <c r="M4" s="147"/>
      <c r="N4" s="147"/>
      <c r="O4" s="147"/>
      <c r="P4" s="147"/>
      <c r="Q4" s="147"/>
      <c r="R4" s="147"/>
      <c r="S4" s="147"/>
      <c r="T4" s="147"/>
      <c r="U4" s="147"/>
      <c r="V4" s="147"/>
      <c r="W4" s="147"/>
      <c r="X4" s="147"/>
      <c r="Y4" s="147"/>
      <c r="Z4" s="147"/>
    </row>
    <row r="5" ht="69.0" customHeight="1">
      <c r="A5" s="147"/>
      <c r="B5" s="155"/>
      <c r="C5" s="156"/>
      <c r="D5" s="156"/>
      <c r="E5" s="156"/>
      <c r="F5" s="156"/>
      <c r="G5" s="156"/>
      <c r="H5" s="157"/>
      <c r="I5" s="147"/>
      <c r="J5" s="147"/>
      <c r="K5" s="147"/>
      <c r="L5" s="147"/>
      <c r="M5" s="147"/>
      <c r="N5" s="147"/>
      <c r="O5" s="147"/>
      <c r="P5" s="147"/>
      <c r="Q5" s="147"/>
      <c r="R5" s="147"/>
      <c r="S5" s="147"/>
      <c r="T5" s="147"/>
      <c r="U5" s="147"/>
      <c r="V5" s="147"/>
      <c r="W5" s="147"/>
      <c r="X5" s="147"/>
      <c r="Y5" s="147"/>
      <c r="Z5" s="147"/>
    </row>
    <row r="6" ht="14.25" customHeight="1">
      <c r="A6" s="147"/>
      <c r="B6" s="158" t="s">
        <v>274</v>
      </c>
      <c r="C6" s="159"/>
      <c r="D6" s="159"/>
      <c r="E6" s="159"/>
      <c r="F6" s="159"/>
      <c r="G6" s="159"/>
      <c r="H6" s="160"/>
      <c r="I6" s="147"/>
      <c r="J6" s="147"/>
      <c r="K6" s="147"/>
      <c r="L6" s="147"/>
      <c r="M6" s="147"/>
      <c r="N6" s="147"/>
      <c r="O6" s="147"/>
      <c r="P6" s="147"/>
      <c r="Q6" s="147"/>
      <c r="R6" s="147"/>
      <c r="S6" s="147"/>
      <c r="T6" s="147"/>
      <c r="U6" s="147"/>
      <c r="V6" s="147"/>
      <c r="W6" s="147"/>
      <c r="X6" s="147"/>
      <c r="Y6" s="147"/>
      <c r="Z6" s="147"/>
    </row>
    <row r="7" ht="95.25" customHeight="1">
      <c r="A7" s="147"/>
      <c r="B7" s="161" t="s">
        <v>275</v>
      </c>
      <c r="C7" s="162"/>
      <c r="D7" s="162"/>
      <c r="E7" s="162"/>
      <c r="F7" s="162"/>
      <c r="G7" s="162"/>
      <c r="H7" s="163"/>
      <c r="I7" s="147"/>
      <c r="J7" s="147"/>
      <c r="K7" s="147"/>
      <c r="L7" s="147"/>
      <c r="M7" s="147"/>
      <c r="N7" s="147"/>
      <c r="O7" s="147"/>
      <c r="P7" s="147"/>
      <c r="Q7" s="147"/>
      <c r="R7" s="147"/>
      <c r="S7" s="147"/>
      <c r="T7" s="147"/>
      <c r="U7" s="147"/>
      <c r="V7" s="147"/>
      <c r="W7" s="147"/>
      <c r="X7" s="147"/>
      <c r="Y7" s="147"/>
      <c r="Z7" s="147"/>
    </row>
    <row r="8" ht="14.25" customHeight="1">
      <c r="A8" s="147"/>
      <c r="B8" s="164"/>
      <c r="C8" s="165"/>
      <c r="D8" s="165"/>
      <c r="E8" s="165"/>
      <c r="F8" s="165"/>
      <c r="G8" s="165"/>
      <c r="H8" s="166"/>
      <c r="I8" s="147"/>
      <c r="J8" s="147"/>
      <c r="K8" s="147"/>
      <c r="L8" s="147"/>
      <c r="M8" s="147"/>
      <c r="N8" s="147"/>
      <c r="O8" s="147"/>
      <c r="P8" s="147"/>
      <c r="Q8" s="147"/>
      <c r="R8" s="147"/>
      <c r="S8" s="147"/>
      <c r="T8" s="147"/>
      <c r="U8" s="147"/>
      <c r="V8" s="147"/>
      <c r="W8" s="147"/>
      <c r="X8" s="147"/>
      <c r="Y8" s="147"/>
      <c r="Z8" s="147"/>
    </row>
    <row r="9" ht="16.5" customHeight="1">
      <c r="A9" s="147"/>
      <c r="B9" s="167" t="s">
        <v>276</v>
      </c>
      <c r="H9" s="154"/>
      <c r="I9" s="147"/>
      <c r="J9" s="147"/>
      <c r="K9" s="147"/>
      <c r="L9" s="147"/>
      <c r="M9" s="147"/>
      <c r="N9" s="147"/>
      <c r="O9" s="147"/>
      <c r="P9" s="147"/>
      <c r="Q9" s="147"/>
      <c r="R9" s="147"/>
      <c r="S9" s="147"/>
      <c r="T9" s="147"/>
      <c r="U9" s="147"/>
      <c r="V9" s="147"/>
      <c r="W9" s="147"/>
      <c r="X9" s="147"/>
      <c r="Y9" s="147"/>
      <c r="Z9" s="147"/>
    </row>
    <row r="10" ht="44.25" customHeight="1">
      <c r="A10" s="147"/>
      <c r="B10" s="10"/>
      <c r="H10" s="154"/>
      <c r="I10" s="147"/>
      <c r="J10" s="147"/>
      <c r="K10" s="147"/>
      <c r="L10" s="147"/>
      <c r="M10" s="147"/>
      <c r="N10" s="147"/>
      <c r="O10" s="147"/>
      <c r="P10" s="147"/>
      <c r="Q10" s="147"/>
      <c r="R10" s="147"/>
      <c r="S10" s="147"/>
      <c r="T10" s="147"/>
      <c r="U10" s="147"/>
      <c r="V10" s="147"/>
      <c r="W10" s="147"/>
      <c r="X10" s="147"/>
      <c r="Y10" s="147"/>
      <c r="Z10" s="147"/>
    </row>
    <row r="11" ht="14.25" customHeight="1">
      <c r="A11" s="147"/>
      <c r="B11" s="168"/>
      <c r="C11" s="9"/>
      <c r="D11" s="169"/>
      <c r="E11" s="170"/>
      <c r="F11" s="170"/>
      <c r="G11" s="170"/>
      <c r="H11" s="171"/>
      <c r="I11" s="147"/>
      <c r="J11" s="147"/>
      <c r="K11" s="147"/>
      <c r="L11" s="147"/>
      <c r="M11" s="147"/>
      <c r="N11" s="147"/>
      <c r="O11" s="147"/>
      <c r="P11" s="147"/>
      <c r="Q11" s="147"/>
      <c r="R11" s="147"/>
      <c r="S11" s="147"/>
      <c r="T11" s="147"/>
      <c r="U11" s="147"/>
      <c r="V11" s="147"/>
      <c r="W11" s="147"/>
      <c r="X11" s="147"/>
      <c r="Y11" s="147"/>
      <c r="Z11" s="147"/>
    </row>
    <row r="12" ht="14.25" customHeight="1">
      <c r="A12" s="147"/>
      <c r="B12" s="168"/>
      <c r="C12" s="172" t="s">
        <v>277</v>
      </c>
      <c r="D12" s="173"/>
      <c r="E12" s="174" t="s">
        <v>278</v>
      </c>
      <c r="F12" s="175"/>
      <c r="G12" s="9"/>
      <c r="H12" s="171"/>
      <c r="I12" s="147"/>
      <c r="J12" s="147"/>
      <c r="K12" s="147"/>
      <c r="L12" s="147"/>
      <c r="M12" s="147"/>
      <c r="N12" s="147"/>
      <c r="O12" s="147"/>
      <c r="P12" s="147"/>
      <c r="Q12" s="147"/>
      <c r="R12" s="147"/>
      <c r="S12" s="147"/>
      <c r="T12" s="147"/>
      <c r="U12" s="147"/>
      <c r="V12" s="147"/>
      <c r="W12" s="147"/>
      <c r="X12" s="147"/>
      <c r="Y12" s="147"/>
      <c r="Z12" s="147"/>
    </row>
    <row r="13" ht="35.25" customHeight="1">
      <c r="A13" s="147"/>
      <c r="B13" s="168"/>
      <c r="C13" s="176" t="s">
        <v>14</v>
      </c>
      <c r="D13" s="177"/>
      <c r="E13" s="178" t="s">
        <v>279</v>
      </c>
      <c r="F13" s="179"/>
      <c r="G13" s="9"/>
      <c r="H13" s="171"/>
      <c r="I13" s="147"/>
      <c r="J13" s="147"/>
      <c r="K13" s="147"/>
      <c r="L13" s="147"/>
      <c r="M13" s="147"/>
      <c r="N13" s="147"/>
      <c r="O13" s="147"/>
      <c r="P13" s="147"/>
      <c r="Q13" s="147"/>
      <c r="R13" s="147"/>
      <c r="S13" s="147"/>
      <c r="T13" s="147"/>
      <c r="U13" s="147"/>
      <c r="V13" s="147"/>
      <c r="W13" s="147"/>
      <c r="X13" s="147"/>
      <c r="Y13" s="147"/>
      <c r="Z13" s="147"/>
    </row>
    <row r="14" ht="17.25" customHeight="1">
      <c r="A14" s="147"/>
      <c r="B14" s="168"/>
      <c r="C14" s="176" t="s">
        <v>15</v>
      </c>
      <c r="D14" s="177"/>
      <c r="E14" s="178" t="s">
        <v>280</v>
      </c>
      <c r="F14" s="179"/>
      <c r="G14" s="9"/>
      <c r="H14" s="171"/>
      <c r="I14" s="147"/>
      <c r="J14" s="147"/>
      <c r="K14" s="147"/>
      <c r="L14" s="147"/>
      <c r="M14" s="147"/>
      <c r="N14" s="147"/>
      <c r="O14" s="147"/>
      <c r="P14" s="147"/>
      <c r="Q14" s="147"/>
      <c r="R14" s="147"/>
      <c r="S14" s="147"/>
      <c r="T14" s="147"/>
      <c r="U14" s="147"/>
      <c r="V14" s="147"/>
      <c r="W14" s="147"/>
      <c r="X14" s="147"/>
      <c r="Y14" s="147"/>
      <c r="Z14" s="147"/>
    </row>
    <row r="15" ht="19.5" customHeight="1">
      <c r="A15" s="147"/>
      <c r="B15" s="168"/>
      <c r="C15" s="176" t="s">
        <v>281</v>
      </c>
      <c r="D15" s="177"/>
      <c r="E15" s="178" t="s">
        <v>282</v>
      </c>
      <c r="F15" s="179"/>
      <c r="G15" s="9"/>
      <c r="H15" s="171"/>
      <c r="I15" s="147"/>
      <c r="J15" s="147"/>
      <c r="K15" s="147"/>
      <c r="L15" s="147"/>
      <c r="M15" s="147"/>
      <c r="N15" s="147"/>
      <c r="O15" s="147"/>
      <c r="P15" s="147"/>
      <c r="Q15" s="147"/>
      <c r="R15" s="147"/>
      <c r="S15" s="147"/>
      <c r="T15" s="147"/>
      <c r="U15" s="147"/>
      <c r="V15" s="147"/>
      <c r="W15" s="147"/>
      <c r="X15" s="147"/>
      <c r="Y15" s="147"/>
      <c r="Z15" s="147"/>
    </row>
    <row r="16" ht="69.75" customHeight="1">
      <c r="A16" s="147"/>
      <c r="B16" s="168"/>
      <c r="C16" s="176" t="s">
        <v>283</v>
      </c>
      <c r="D16" s="177"/>
      <c r="E16" s="178" t="s">
        <v>284</v>
      </c>
      <c r="F16" s="179"/>
      <c r="G16" s="9"/>
      <c r="H16" s="171"/>
      <c r="I16" s="147"/>
      <c r="J16" s="147"/>
      <c r="K16" s="147"/>
      <c r="L16" s="147"/>
      <c r="M16" s="147"/>
      <c r="N16" s="147"/>
      <c r="O16" s="147"/>
      <c r="P16" s="147"/>
      <c r="Q16" s="147"/>
      <c r="R16" s="147"/>
      <c r="S16" s="147"/>
      <c r="T16" s="147"/>
      <c r="U16" s="147"/>
      <c r="V16" s="147"/>
      <c r="W16" s="147"/>
      <c r="X16" s="147"/>
      <c r="Y16" s="147"/>
      <c r="Z16" s="147"/>
    </row>
    <row r="17" ht="34.5" customHeight="1">
      <c r="A17" s="147"/>
      <c r="B17" s="168"/>
      <c r="C17" s="180" t="s">
        <v>17</v>
      </c>
      <c r="D17" s="181"/>
      <c r="E17" s="182" t="s">
        <v>285</v>
      </c>
      <c r="F17" s="183"/>
      <c r="G17" s="9"/>
      <c r="H17" s="171"/>
      <c r="I17" s="147"/>
      <c r="J17" s="147"/>
      <c r="K17" s="147"/>
      <c r="L17" s="147"/>
      <c r="M17" s="147"/>
      <c r="N17" s="147"/>
      <c r="O17" s="147"/>
      <c r="P17" s="147"/>
      <c r="Q17" s="147"/>
      <c r="R17" s="147"/>
      <c r="S17" s="147"/>
      <c r="T17" s="147"/>
      <c r="U17" s="147"/>
      <c r="V17" s="147"/>
      <c r="W17" s="147"/>
      <c r="X17" s="147"/>
      <c r="Y17" s="147"/>
      <c r="Z17" s="147"/>
    </row>
    <row r="18" ht="27.75" customHeight="1">
      <c r="A18" s="147"/>
      <c r="B18" s="168"/>
      <c r="C18" s="180" t="s">
        <v>286</v>
      </c>
      <c r="D18" s="181"/>
      <c r="E18" s="182" t="s">
        <v>287</v>
      </c>
      <c r="F18" s="183"/>
      <c r="G18" s="9"/>
      <c r="H18" s="171"/>
      <c r="I18" s="147"/>
      <c r="J18" s="147"/>
      <c r="K18" s="147"/>
      <c r="L18" s="147"/>
      <c r="M18" s="147"/>
      <c r="N18" s="147"/>
      <c r="O18" s="147"/>
      <c r="P18" s="147"/>
      <c r="Q18" s="147"/>
      <c r="R18" s="147"/>
      <c r="S18" s="147"/>
      <c r="T18" s="147"/>
      <c r="U18" s="147"/>
      <c r="V18" s="147"/>
      <c r="W18" s="147"/>
      <c r="X18" s="147"/>
      <c r="Y18" s="147"/>
      <c r="Z18" s="147"/>
    </row>
    <row r="19" ht="28.5" customHeight="1">
      <c r="A19" s="147"/>
      <c r="B19" s="168"/>
      <c r="C19" s="180" t="s">
        <v>19</v>
      </c>
      <c r="D19" s="181"/>
      <c r="E19" s="182" t="s">
        <v>288</v>
      </c>
      <c r="F19" s="183"/>
      <c r="G19" s="9"/>
      <c r="H19" s="171"/>
      <c r="I19" s="147"/>
      <c r="J19" s="147"/>
      <c r="K19" s="147"/>
      <c r="L19" s="147"/>
      <c r="M19" s="147"/>
      <c r="N19" s="147"/>
      <c r="O19" s="147"/>
      <c r="P19" s="147"/>
      <c r="Q19" s="147"/>
      <c r="R19" s="147"/>
      <c r="S19" s="147"/>
      <c r="T19" s="147"/>
      <c r="U19" s="147"/>
      <c r="V19" s="147"/>
      <c r="W19" s="147"/>
      <c r="X19" s="147"/>
      <c r="Y19" s="147"/>
      <c r="Z19" s="147"/>
    </row>
    <row r="20" ht="72.75" customHeight="1">
      <c r="A20" s="147"/>
      <c r="B20" s="168"/>
      <c r="C20" s="180" t="s">
        <v>16</v>
      </c>
      <c r="D20" s="181"/>
      <c r="E20" s="182" t="s">
        <v>289</v>
      </c>
      <c r="F20" s="183"/>
      <c r="G20" s="9"/>
      <c r="H20" s="171"/>
      <c r="I20" s="147"/>
      <c r="J20" s="147"/>
      <c r="K20" s="147"/>
      <c r="L20" s="147"/>
      <c r="M20" s="147"/>
      <c r="N20" s="147"/>
      <c r="O20" s="147"/>
      <c r="P20" s="147"/>
      <c r="Q20" s="147"/>
      <c r="R20" s="147"/>
      <c r="S20" s="147"/>
      <c r="T20" s="147"/>
      <c r="U20" s="147"/>
      <c r="V20" s="147"/>
      <c r="W20" s="147"/>
      <c r="X20" s="147"/>
      <c r="Y20" s="147"/>
      <c r="Z20" s="147"/>
    </row>
    <row r="21" ht="64.5" customHeight="1">
      <c r="A21" s="147"/>
      <c r="B21" s="168"/>
      <c r="C21" s="180" t="s">
        <v>21</v>
      </c>
      <c r="D21" s="181"/>
      <c r="E21" s="182" t="s">
        <v>290</v>
      </c>
      <c r="F21" s="183"/>
      <c r="G21" s="9"/>
      <c r="H21" s="171"/>
      <c r="I21" s="147"/>
      <c r="J21" s="147"/>
      <c r="K21" s="147"/>
      <c r="L21" s="147"/>
      <c r="M21" s="147"/>
      <c r="N21" s="147"/>
      <c r="O21" s="147"/>
      <c r="P21" s="147"/>
      <c r="Q21" s="147"/>
      <c r="R21" s="147"/>
      <c r="S21" s="147"/>
      <c r="T21" s="147"/>
      <c r="U21" s="147"/>
      <c r="V21" s="147"/>
      <c r="W21" s="147"/>
      <c r="X21" s="147"/>
      <c r="Y21" s="147"/>
      <c r="Z21" s="147"/>
    </row>
    <row r="22" ht="71.25" customHeight="1">
      <c r="A22" s="147"/>
      <c r="B22" s="168"/>
      <c r="C22" s="180" t="s">
        <v>291</v>
      </c>
      <c r="D22" s="181"/>
      <c r="E22" s="182" t="s">
        <v>292</v>
      </c>
      <c r="F22" s="183"/>
      <c r="G22" s="9"/>
      <c r="H22" s="171"/>
      <c r="I22" s="147"/>
      <c r="J22" s="147"/>
      <c r="K22" s="147"/>
      <c r="L22" s="147"/>
      <c r="M22" s="147"/>
      <c r="N22" s="147"/>
      <c r="O22" s="147"/>
      <c r="P22" s="147"/>
      <c r="Q22" s="147"/>
      <c r="R22" s="147"/>
      <c r="S22" s="147"/>
      <c r="T22" s="147"/>
      <c r="U22" s="147"/>
      <c r="V22" s="147"/>
      <c r="W22" s="147"/>
      <c r="X22" s="147"/>
      <c r="Y22" s="147"/>
      <c r="Z22" s="147"/>
    </row>
    <row r="23" ht="55.5" customHeight="1">
      <c r="A23" s="147"/>
      <c r="B23" s="168"/>
      <c r="C23" s="180" t="s">
        <v>293</v>
      </c>
      <c r="D23" s="181"/>
      <c r="E23" s="182" t="s">
        <v>294</v>
      </c>
      <c r="F23" s="183"/>
      <c r="G23" s="9"/>
      <c r="H23" s="171"/>
      <c r="I23" s="147"/>
      <c r="J23" s="147"/>
      <c r="K23" s="147"/>
      <c r="L23" s="147"/>
      <c r="M23" s="147"/>
      <c r="N23" s="147"/>
      <c r="O23" s="147"/>
      <c r="P23" s="147"/>
      <c r="Q23" s="147"/>
      <c r="R23" s="147"/>
      <c r="S23" s="147"/>
      <c r="T23" s="147"/>
      <c r="U23" s="147"/>
      <c r="V23" s="147"/>
      <c r="W23" s="147"/>
      <c r="X23" s="147"/>
      <c r="Y23" s="147"/>
      <c r="Z23" s="147"/>
    </row>
    <row r="24" ht="42.0" customHeight="1">
      <c r="A24" s="147"/>
      <c r="B24" s="168"/>
      <c r="C24" s="180" t="s">
        <v>295</v>
      </c>
      <c r="D24" s="181"/>
      <c r="E24" s="182" t="s">
        <v>296</v>
      </c>
      <c r="F24" s="183"/>
      <c r="G24" s="9"/>
      <c r="H24" s="171"/>
      <c r="I24" s="147"/>
      <c r="J24" s="147"/>
      <c r="K24" s="147"/>
      <c r="L24" s="147"/>
      <c r="M24" s="147"/>
      <c r="N24" s="147"/>
      <c r="O24" s="147"/>
      <c r="P24" s="147"/>
      <c r="Q24" s="147"/>
      <c r="R24" s="147"/>
      <c r="S24" s="147"/>
      <c r="T24" s="147"/>
      <c r="U24" s="147"/>
      <c r="V24" s="147"/>
      <c r="W24" s="147"/>
      <c r="X24" s="147"/>
      <c r="Y24" s="147"/>
      <c r="Z24" s="147"/>
    </row>
    <row r="25" ht="59.25" customHeight="1">
      <c r="A25" s="147"/>
      <c r="B25" s="168"/>
      <c r="C25" s="180" t="s">
        <v>297</v>
      </c>
      <c r="D25" s="181"/>
      <c r="E25" s="182" t="s">
        <v>298</v>
      </c>
      <c r="F25" s="183"/>
      <c r="G25" s="9"/>
      <c r="H25" s="171"/>
      <c r="I25" s="147"/>
      <c r="J25" s="147"/>
      <c r="K25" s="147"/>
      <c r="L25" s="147"/>
      <c r="M25" s="147"/>
      <c r="N25" s="147"/>
      <c r="O25" s="147"/>
      <c r="P25" s="147"/>
      <c r="Q25" s="147"/>
      <c r="R25" s="147"/>
      <c r="S25" s="147"/>
      <c r="T25" s="147"/>
      <c r="U25" s="147"/>
      <c r="V25" s="147"/>
      <c r="W25" s="147"/>
      <c r="X25" s="147"/>
      <c r="Y25" s="147"/>
      <c r="Z25" s="147"/>
    </row>
    <row r="26" ht="23.25" customHeight="1">
      <c r="A26" s="147"/>
      <c r="B26" s="168"/>
      <c r="C26" s="180" t="s">
        <v>32</v>
      </c>
      <c r="D26" s="181"/>
      <c r="E26" s="182" t="s">
        <v>299</v>
      </c>
      <c r="F26" s="183"/>
      <c r="G26" s="9"/>
      <c r="H26" s="171"/>
      <c r="I26" s="147"/>
      <c r="J26" s="147"/>
      <c r="K26" s="147"/>
      <c r="L26" s="147"/>
      <c r="M26" s="147"/>
      <c r="N26" s="147"/>
      <c r="O26" s="147"/>
      <c r="P26" s="147"/>
      <c r="Q26" s="147"/>
      <c r="R26" s="147"/>
      <c r="S26" s="147"/>
      <c r="T26" s="147"/>
      <c r="U26" s="147"/>
      <c r="V26" s="147"/>
      <c r="W26" s="147"/>
      <c r="X26" s="147"/>
      <c r="Y26" s="147"/>
      <c r="Z26" s="147"/>
    </row>
    <row r="27" ht="30.75" customHeight="1">
      <c r="A27" s="147"/>
      <c r="B27" s="168"/>
      <c r="C27" s="180" t="s">
        <v>300</v>
      </c>
      <c r="D27" s="181"/>
      <c r="E27" s="182" t="s">
        <v>301</v>
      </c>
      <c r="F27" s="183"/>
      <c r="G27" s="9"/>
      <c r="H27" s="171"/>
      <c r="I27" s="147"/>
      <c r="J27" s="147"/>
      <c r="K27" s="147"/>
      <c r="L27" s="147"/>
      <c r="M27" s="147"/>
      <c r="N27" s="147"/>
      <c r="O27" s="147"/>
      <c r="P27" s="147"/>
      <c r="Q27" s="147"/>
      <c r="R27" s="147"/>
      <c r="S27" s="147"/>
      <c r="T27" s="147"/>
      <c r="U27" s="147"/>
      <c r="V27" s="147"/>
      <c r="W27" s="147"/>
      <c r="X27" s="147"/>
      <c r="Y27" s="147"/>
      <c r="Z27" s="147"/>
    </row>
    <row r="28" ht="35.25" customHeight="1">
      <c r="A28" s="147"/>
      <c r="B28" s="168"/>
      <c r="C28" s="180" t="s">
        <v>302</v>
      </c>
      <c r="D28" s="181"/>
      <c r="E28" s="182" t="s">
        <v>303</v>
      </c>
      <c r="F28" s="183"/>
      <c r="G28" s="9"/>
      <c r="H28" s="171"/>
      <c r="I28" s="147"/>
      <c r="J28" s="147"/>
      <c r="K28" s="147"/>
      <c r="L28" s="147"/>
      <c r="M28" s="147"/>
      <c r="N28" s="147"/>
      <c r="O28" s="147"/>
      <c r="P28" s="147"/>
      <c r="Q28" s="147"/>
      <c r="R28" s="147"/>
      <c r="S28" s="147"/>
      <c r="T28" s="147"/>
      <c r="U28" s="147"/>
      <c r="V28" s="147"/>
      <c r="W28" s="147"/>
      <c r="X28" s="147"/>
      <c r="Y28" s="147"/>
      <c r="Z28" s="147"/>
    </row>
    <row r="29" ht="33.0" customHeight="1">
      <c r="A29" s="147"/>
      <c r="B29" s="168"/>
      <c r="C29" s="180" t="s">
        <v>304</v>
      </c>
      <c r="D29" s="181"/>
      <c r="E29" s="182" t="s">
        <v>303</v>
      </c>
      <c r="F29" s="183"/>
      <c r="G29" s="9"/>
      <c r="H29" s="171"/>
      <c r="I29" s="147"/>
      <c r="J29" s="147"/>
      <c r="K29" s="147"/>
      <c r="L29" s="147"/>
      <c r="M29" s="147"/>
      <c r="N29" s="147"/>
      <c r="O29" s="147"/>
      <c r="P29" s="147"/>
      <c r="Q29" s="147"/>
      <c r="R29" s="147"/>
      <c r="S29" s="147"/>
      <c r="T29" s="147"/>
      <c r="U29" s="147"/>
      <c r="V29" s="147"/>
      <c r="W29" s="147"/>
      <c r="X29" s="147"/>
      <c r="Y29" s="147"/>
      <c r="Z29" s="147"/>
    </row>
    <row r="30" ht="30.0" customHeight="1">
      <c r="A30" s="147"/>
      <c r="B30" s="168"/>
      <c r="C30" s="180" t="s">
        <v>305</v>
      </c>
      <c r="D30" s="181"/>
      <c r="E30" s="182" t="s">
        <v>306</v>
      </c>
      <c r="F30" s="183"/>
      <c r="G30" s="9"/>
      <c r="H30" s="171"/>
      <c r="I30" s="147"/>
      <c r="J30" s="147"/>
      <c r="K30" s="147"/>
      <c r="L30" s="147"/>
      <c r="M30" s="147"/>
      <c r="N30" s="147"/>
      <c r="O30" s="147"/>
      <c r="P30" s="147"/>
      <c r="Q30" s="147"/>
      <c r="R30" s="147"/>
      <c r="S30" s="147"/>
      <c r="T30" s="147"/>
      <c r="U30" s="147"/>
      <c r="V30" s="147"/>
      <c r="W30" s="147"/>
      <c r="X30" s="147"/>
      <c r="Y30" s="147"/>
      <c r="Z30" s="147"/>
    </row>
    <row r="31" ht="35.25" customHeight="1">
      <c r="A31" s="147"/>
      <c r="B31" s="168"/>
      <c r="C31" s="180" t="s">
        <v>307</v>
      </c>
      <c r="D31" s="181"/>
      <c r="E31" s="182" t="s">
        <v>308</v>
      </c>
      <c r="F31" s="183"/>
      <c r="G31" s="9"/>
      <c r="H31" s="171"/>
      <c r="I31" s="147"/>
      <c r="J31" s="147"/>
      <c r="K31" s="147"/>
      <c r="L31" s="147"/>
      <c r="M31" s="147"/>
      <c r="N31" s="147"/>
      <c r="O31" s="147"/>
      <c r="P31" s="147"/>
      <c r="Q31" s="147"/>
      <c r="R31" s="147"/>
      <c r="S31" s="147"/>
      <c r="T31" s="147"/>
      <c r="U31" s="147"/>
      <c r="V31" s="147"/>
      <c r="W31" s="147"/>
      <c r="X31" s="147"/>
      <c r="Y31" s="147"/>
      <c r="Z31" s="147"/>
    </row>
    <row r="32" ht="31.5" customHeight="1">
      <c r="A32" s="147"/>
      <c r="B32" s="168"/>
      <c r="C32" s="180" t="s">
        <v>309</v>
      </c>
      <c r="D32" s="181"/>
      <c r="E32" s="182" t="s">
        <v>310</v>
      </c>
      <c r="F32" s="183"/>
      <c r="G32" s="9"/>
      <c r="H32" s="171"/>
      <c r="I32" s="147"/>
      <c r="J32" s="147"/>
      <c r="K32" s="147"/>
      <c r="L32" s="147"/>
      <c r="M32" s="147"/>
      <c r="N32" s="147"/>
      <c r="O32" s="147"/>
      <c r="P32" s="147"/>
      <c r="Q32" s="147"/>
      <c r="R32" s="147"/>
      <c r="S32" s="147"/>
      <c r="T32" s="147"/>
      <c r="U32" s="147"/>
      <c r="V32" s="147"/>
      <c r="W32" s="147"/>
      <c r="X32" s="147"/>
      <c r="Y32" s="147"/>
      <c r="Z32" s="147"/>
    </row>
    <row r="33" ht="35.25" customHeight="1">
      <c r="A33" s="147"/>
      <c r="B33" s="168"/>
      <c r="C33" s="180" t="s">
        <v>311</v>
      </c>
      <c r="D33" s="181"/>
      <c r="E33" s="182" t="s">
        <v>312</v>
      </c>
      <c r="F33" s="183"/>
      <c r="G33" s="9"/>
      <c r="H33" s="171"/>
      <c r="I33" s="147"/>
      <c r="J33" s="147"/>
      <c r="K33" s="147"/>
      <c r="L33" s="147"/>
      <c r="M33" s="147"/>
      <c r="N33" s="147"/>
      <c r="O33" s="147"/>
      <c r="P33" s="147"/>
      <c r="Q33" s="147"/>
      <c r="R33" s="147"/>
      <c r="S33" s="147"/>
      <c r="T33" s="147"/>
      <c r="U33" s="147"/>
      <c r="V33" s="147"/>
      <c r="W33" s="147"/>
      <c r="X33" s="147"/>
      <c r="Y33" s="147"/>
      <c r="Z33" s="147"/>
    </row>
    <row r="34" ht="59.25" customHeight="1">
      <c r="A34" s="147"/>
      <c r="B34" s="168"/>
      <c r="C34" s="180" t="s">
        <v>313</v>
      </c>
      <c r="D34" s="181"/>
      <c r="E34" s="182" t="s">
        <v>314</v>
      </c>
      <c r="F34" s="183"/>
      <c r="G34" s="9"/>
      <c r="H34" s="171"/>
      <c r="I34" s="147"/>
      <c r="J34" s="147"/>
      <c r="K34" s="147"/>
      <c r="L34" s="147"/>
      <c r="M34" s="147"/>
      <c r="N34" s="147"/>
      <c r="O34" s="147"/>
      <c r="P34" s="147"/>
      <c r="Q34" s="147"/>
      <c r="R34" s="147"/>
      <c r="S34" s="147"/>
      <c r="T34" s="147"/>
      <c r="U34" s="147"/>
      <c r="V34" s="147"/>
      <c r="W34" s="147"/>
      <c r="X34" s="147"/>
      <c r="Y34" s="147"/>
      <c r="Z34" s="147"/>
    </row>
    <row r="35" ht="52.5" customHeight="1">
      <c r="A35" s="147"/>
      <c r="B35" s="168"/>
      <c r="C35" s="180" t="s">
        <v>315</v>
      </c>
      <c r="D35" s="181"/>
      <c r="E35" s="182" t="s">
        <v>316</v>
      </c>
      <c r="F35" s="183"/>
      <c r="G35" s="9"/>
      <c r="H35" s="171"/>
      <c r="I35" s="147"/>
      <c r="J35" s="147"/>
      <c r="K35" s="147"/>
      <c r="L35" s="147"/>
      <c r="M35" s="147"/>
      <c r="N35" s="147"/>
      <c r="O35" s="147"/>
      <c r="P35" s="147"/>
      <c r="Q35" s="147"/>
      <c r="R35" s="147"/>
      <c r="S35" s="147"/>
      <c r="T35" s="147"/>
      <c r="U35" s="147"/>
      <c r="V35" s="147"/>
      <c r="W35" s="147"/>
      <c r="X35" s="147"/>
      <c r="Y35" s="147"/>
      <c r="Z35" s="147"/>
    </row>
    <row r="36" ht="82.5" customHeight="1">
      <c r="A36" s="147"/>
      <c r="B36" s="168"/>
      <c r="C36" s="180" t="s">
        <v>317</v>
      </c>
      <c r="D36" s="181"/>
      <c r="E36" s="182" t="s">
        <v>318</v>
      </c>
      <c r="F36" s="183"/>
      <c r="G36" s="9"/>
      <c r="H36" s="171"/>
      <c r="I36" s="147"/>
      <c r="J36" s="147"/>
      <c r="K36" s="147"/>
      <c r="L36" s="147"/>
      <c r="M36" s="147"/>
      <c r="N36" s="147"/>
      <c r="O36" s="147"/>
      <c r="P36" s="147"/>
      <c r="Q36" s="147"/>
      <c r="R36" s="147"/>
      <c r="S36" s="147"/>
      <c r="T36" s="147"/>
      <c r="U36" s="147"/>
      <c r="V36" s="147"/>
      <c r="W36" s="147"/>
      <c r="X36" s="147"/>
      <c r="Y36" s="147"/>
      <c r="Z36" s="147"/>
    </row>
    <row r="37" ht="46.5" customHeight="1">
      <c r="A37" s="147"/>
      <c r="B37" s="168"/>
      <c r="C37" s="180" t="s">
        <v>319</v>
      </c>
      <c r="D37" s="181"/>
      <c r="E37" s="182" t="s">
        <v>320</v>
      </c>
      <c r="F37" s="183"/>
      <c r="G37" s="9"/>
      <c r="H37" s="171"/>
      <c r="I37" s="147"/>
      <c r="J37" s="147"/>
      <c r="K37" s="147"/>
      <c r="L37" s="147"/>
      <c r="M37" s="147"/>
      <c r="N37" s="147"/>
      <c r="O37" s="147"/>
      <c r="P37" s="147"/>
      <c r="Q37" s="147"/>
      <c r="R37" s="147"/>
      <c r="S37" s="147"/>
      <c r="T37" s="147"/>
      <c r="U37" s="147"/>
      <c r="V37" s="147"/>
      <c r="W37" s="147"/>
      <c r="X37" s="147"/>
      <c r="Y37" s="147"/>
      <c r="Z37" s="147"/>
    </row>
    <row r="38" ht="6.75" customHeight="1">
      <c r="A38" s="147"/>
      <c r="B38" s="168"/>
      <c r="C38" s="184"/>
      <c r="D38" s="185"/>
      <c r="E38" s="186"/>
      <c r="F38" s="187"/>
      <c r="G38" s="9"/>
      <c r="H38" s="171"/>
      <c r="I38" s="147"/>
      <c r="J38" s="147"/>
      <c r="K38" s="147"/>
      <c r="L38" s="147"/>
      <c r="M38" s="147"/>
      <c r="N38" s="147"/>
      <c r="O38" s="147"/>
      <c r="P38" s="147"/>
      <c r="Q38" s="147"/>
      <c r="R38" s="147"/>
      <c r="S38" s="147"/>
      <c r="T38" s="147"/>
      <c r="U38" s="147"/>
      <c r="V38" s="147"/>
      <c r="W38" s="147"/>
      <c r="X38" s="147"/>
      <c r="Y38" s="147"/>
      <c r="Z38" s="147"/>
    </row>
    <row r="39" ht="14.25" customHeight="1">
      <c r="A39" s="147"/>
      <c r="B39" s="168"/>
      <c r="C39" s="188"/>
      <c r="D39" s="188"/>
      <c r="E39" s="189"/>
      <c r="F39" s="189"/>
      <c r="G39" s="9"/>
      <c r="H39" s="171"/>
      <c r="I39" s="147"/>
      <c r="J39" s="147"/>
      <c r="K39" s="147"/>
      <c r="L39" s="147"/>
      <c r="M39" s="147"/>
      <c r="N39" s="147"/>
      <c r="O39" s="147"/>
      <c r="P39" s="147"/>
      <c r="Q39" s="147"/>
      <c r="R39" s="147"/>
      <c r="S39" s="147"/>
      <c r="T39" s="147"/>
      <c r="U39" s="147"/>
      <c r="V39" s="147"/>
      <c r="W39" s="147"/>
      <c r="X39" s="147"/>
      <c r="Y39" s="147"/>
      <c r="Z39" s="147"/>
    </row>
    <row r="40" ht="37.5" customHeight="1">
      <c r="A40" s="147"/>
      <c r="B40" s="190" t="s">
        <v>321</v>
      </c>
      <c r="C40" s="191"/>
      <c r="D40" s="191"/>
      <c r="E40" s="191"/>
      <c r="F40" s="191"/>
      <c r="G40" s="191"/>
      <c r="H40" s="192"/>
      <c r="I40" s="147"/>
      <c r="J40" s="147"/>
      <c r="K40" s="147"/>
      <c r="L40" s="147"/>
      <c r="M40" s="147"/>
      <c r="N40" s="147"/>
      <c r="O40" s="147"/>
      <c r="P40" s="147"/>
      <c r="Q40" s="147"/>
      <c r="R40" s="147"/>
      <c r="S40" s="147"/>
      <c r="T40" s="147"/>
      <c r="U40" s="147"/>
      <c r="V40" s="147"/>
      <c r="W40" s="147"/>
      <c r="X40" s="147"/>
      <c r="Y40" s="147"/>
      <c r="Z40" s="147"/>
    </row>
    <row r="41" ht="36.75" customHeight="1">
      <c r="A41" s="147"/>
      <c r="B41" s="190" t="s">
        <v>322</v>
      </c>
      <c r="C41" s="191"/>
      <c r="D41" s="191"/>
      <c r="E41" s="191"/>
      <c r="F41" s="191"/>
      <c r="G41" s="191"/>
      <c r="H41" s="192"/>
      <c r="I41" s="147"/>
      <c r="J41" s="147"/>
      <c r="K41" s="147"/>
      <c r="L41" s="147"/>
      <c r="M41" s="147"/>
      <c r="N41" s="147"/>
      <c r="O41" s="147"/>
      <c r="P41" s="147"/>
      <c r="Q41" s="147"/>
      <c r="R41" s="147"/>
      <c r="S41" s="147"/>
      <c r="T41" s="147"/>
      <c r="U41" s="147"/>
      <c r="V41" s="147"/>
      <c r="W41" s="147"/>
      <c r="X41" s="147"/>
      <c r="Y41" s="147"/>
      <c r="Z41" s="147"/>
    </row>
    <row r="42" ht="20.25" customHeight="1">
      <c r="A42" s="147"/>
      <c r="B42" s="190" t="s">
        <v>323</v>
      </c>
      <c r="C42" s="191"/>
      <c r="D42" s="191"/>
      <c r="E42" s="191"/>
      <c r="F42" s="191"/>
      <c r="G42" s="191"/>
      <c r="H42" s="192"/>
      <c r="I42" s="147"/>
      <c r="J42" s="147"/>
      <c r="K42" s="147"/>
      <c r="L42" s="147"/>
      <c r="M42" s="147"/>
      <c r="N42" s="147"/>
      <c r="O42" s="147"/>
      <c r="P42" s="147"/>
      <c r="Q42" s="147"/>
      <c r="R42" s="147"/>
      <c r="S42" s="147"/>
      <c r="T42" s="147"/>
      <c r="U42" s="147"/>
      <c r="V42" s="147"/>
      <c r="W42" s="147"/>
      <c r="X42" s="147"/>
      <c r="Y42" s="147"/>
      <c r="Z42" s="147"/>
    </row>
    <row r="43" ht="20.25" customHeight="1">
      <c r="A43" s="147"/>
      <c r="B43" s="190" t="s">
        <v>324</v>
      </c>
      <c r="C43" s="191"/>
      <c r="D43" s="191"/>
      <c r="E43" s="191"/>
      <c r="F43" s="191"/>
      <c r="G43" s="191"/>
      <c r="H43" s="192"/>
      <c r="I43" s="147"/>
      <c r="J43" s="147"/>
      <c r="K43" s="147"/>
      <c r="L43" s="147"/>
      <c r="M43" s="147"/>
      <c r="N43" s="147"/>
      <c r="O43" s="147"/>
      <c r="P43" s="147"/>
      <c r="Q43" s="147"/>
      <c r="R43" s="147"/>
      <c r="S43" s="147"/>
      <c r="T43" s="147"/>
      <c r="U43" s="147"/>
      <c r="V43" s="147"/>
      <c r="W43" s="147"/>
      <c r="X43" s="147"/>
      <c r="Y43" s="147"/>
      <c r="Z43" s="147"/>
    </row>
    <row r="44" ht="14.25" customHeight="1">
      <c r="A44" s="147"/>
      <c r="B44" s="190" t="s">
        <v>325</v>
      </c>
      <c r="C44" s="191"/>
      <c r="D44" s="191"/>
      <c r="E44" s="191"/>
      <c r="F44" s="191"/>
      <c r="G44" s="191"/>
      <c r="H44" s="192"/>
      <c r="I44" s="147"/>
      <c r="J44" s="147"/>
      <c r="K44" s="147"/>
      <c r="L44" s="147"/>
      <c r="M44" s="147"/>
      <c r="N44" s="147"/>
      <c r="O44" s="147"/>
      <c r="P44" s="147"/>
      <c r="Q44" s="147"/>
      <c r="R44" s="147"/>
      <c r="S44" s="147"/>
      <c r="T44" s="147"/>
      <c r="U44" s="147"/>
      <c r="V44" s="147"/>
      <c r="W44" s="147"/>
      <c r="X44" s="147"/>
      <c r="Y44" s="147"/>
      <c r="Z44" s="147"/>
    </row>
    <row r="45" ht="14.25" customHeight="1">
      <c r="A45" s="147"/>
      <c r="B45" s="193"/>
      <c r="C45" s="194"/>
      <c r="D45" s="194"/>
      <c r="E45" s="194"/>
      <c r="F45" s="194"/>
      <c r="G45" s="194"/>
      <c r="H45" s="195"/>
      <c r="I45" s="147"/>
      <c r="J45" s="147"/>
      <c r="K45" s="147"/>
      <c r="L45" s="147"/>
      <c r="M45" s="147"/>
      <c r="N45" s="147"/>
      <c r="O45" s="147"/>
      <c r="P45" s="147"/>
      <c r="Q45" s="147"/>
      <c r="R45" s="147"/>
      <c r="S45" s="147"/>
      <c r="T45" s="147"/>
      <c r="U45" s="147"/>
      <c r="V45" s="147"/>
      <c r="W45" s="147"/>
      <c r="X45" s="147"/>
      <c r="Y45" s="147"/>
      <c r="Z45" s="147"/>
    </row>
    <row r="46" ht="14.25"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14.25"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14.2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14.2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14.2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14.2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14.25"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14.2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14.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14.2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14.2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14.2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14.2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14.25"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14.25"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14.2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14.2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14.2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14.2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14.2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14.2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14.2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14.2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14.2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14.2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14.2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14.2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14.2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14.2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14.2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14.2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14.2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14.2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14.2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14.2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14.2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14.2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14.2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14.2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14.2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14.2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14.2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14.2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14.2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14.2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14.2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14.2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14.2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4.2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4.2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14.2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14.2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14.2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14.2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14.2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14.2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14.2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14.2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14.2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14.2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14.2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14.2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14.2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14.2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14.2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14.2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14.2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14.2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14.2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14.2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14.2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14.2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14.2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14.2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14.2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14.2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14.2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14.2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14.2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14.2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14.2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14.2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14.2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14.2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14.2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14.2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14.2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14.2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14.2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14.2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14.2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14.2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14.2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14.2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14.2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14.2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14.2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14.2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14.2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14.2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14.2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14.2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14.2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14.2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14.2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14.2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14.2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14.2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14.2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14.2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14.2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14.2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14.2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14.2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14.2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14.2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14.2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14.2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14.2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14.2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14.2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14.2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14.2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14.2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14.2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14.2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14.2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14.2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14.2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14.2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14.2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14.2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14.2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14.2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14.2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14.2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14.2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14.2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14.2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14.2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14.2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14.2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14.2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14.2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14.2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14.2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14.2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14.2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14.2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14.2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14.2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14.2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14.2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14.2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14.2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14.2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14.2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14.2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14.2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14.2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14.2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14.2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14.2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14.2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14.2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14.2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14.2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14.2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14.2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14.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14.2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14.2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14.2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14.2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14.2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14.2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14.2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14.2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14.2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14.2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14.2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14.2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14.2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14.2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14.2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14.2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14.2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14.2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14.2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14.2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14.2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14.2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14.2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14.2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14.2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14.2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14.2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14.2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14.2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39" width="5.71"/>
    <col customWidth="1" min="40" max="40" width="10.71"/>
    <col customWidth="1" min="41" max="46" width="5.71"/>
    <col customWidth="1" min="47" max="61" width="10.71"/>
  </cols>
  <sheetData>
    <row r="1">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row>
    <row r="2" ht="18.0" customHeight="1">
      <c r="A2" s="196"/>
      <c r="B2" s="197" t="s">
        <v>326</v>
      </c>
      <c r="J2" s="198" t="s">
        <v>17</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6"/>
      <c r="AO2" s="196"/>
      <c r="AP2" s="196"/>
      <c r="AQ2" s="196"/>
      <c r="AR2" s="196"/>
      <c r="AS2" s="196"/>
      <c r="AT2" s="196"/>
      <c r="AU2" s="196"/>
      <c r="AV2" s="196"/>
      <c r="AW2" s="196"/>
      <c r="AX2" s="196"/>
      <c r="AY2" s="196"/>
      <c r="AZ2" s="196"/>
      <c r="BA2" s="196"/>
      <c r="BB2" s="196"/>
      <c r="BC2" s="196"/>
      <c r="BD2" s="196"/>
      <c r="BE2" s="196"/>
      <c r="BF2" s="196"/>
      <c r="BG2" s="196"/>
      <c r="BH2" s="196"/>
      <c r="BI2" s="196"/>
    </row>
    <row r="3" ht="18.75" customHeight="1">
      <c r="A3" s="196"/>
      <c r="J3" s="200"/>
      <c r="AN3" s="196"/>
      <c r="AO3" s="196"/>
      <c r="AP3" s="196"/>
      <c r="AQ3" s="196"/>
      <c r="AR3" s="196"/>
      <c r="AS3" s="196"/>
      <c r="AT3" s="196"/>
      <c r="AU3" s="196"/>
      <c r="AV3" s="196"/>
      <c r="AW3" s="196"/>
      <c r="AX3" s="196"/>
      <c r="AY3" s="196"/>
      <c r="AZ3" s="196"/>
      <c r="BA3" s="196"/>
      <c r="BB3" s="196"/>
      <c r="BC3" s="196"/>
      <c r="BD3" s="196"/>
      <c r="BE3" s="196"/>
      <c r="BF3" s="196"/>
      <c r="BG3" s="196"/>
      <c r="BH3" s="196"/>
      <c r="BI3" s="196"/>
    </row>
    <row r="4" ht="15.0" customHeight="1">
      <c r="A4" s="196"/>
      <c r="J4" s="200"/>
      <c r="AN4" s="196"/>
      <c r="AO4" s="196"/>
      <c r="AP4" s="196"/>
      <c r="AQ4" s="196"/>
      <c r="AR4" s="196"/>
      <c r="AS4" s="196"/>
      <c r="AT4" s="196"/>
      <c r="AU4" s="196"/>
      <c r="AV4" s="196"/>
      <c r="AW4" s="196"/>
      <c r="AX4" s="196"/>
      <c r="AY4" s="196"/>
      <c r="AZ4" s="196"/>
      <c r="BA4" s="196"/>
      <c r="BB4" s="196"/>
      <c r="BC4" s="196"/>
      <c r="BD4" s="196"/>
      <c r="BE4" s="196"/>
      <c r="BF4" s="196"/>
      <c r="BG4" s="196"/>
      <c r="BH4" s="196"/>
      <c r="BI4" s="196"/>
    </row>
    <row r="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row>
    <row r="6" ht="15.0" customHeight="1">
      <c r="A6" s="196"/>
      <c r="B6" s="201" t="s">
        <v>327</v>
      </c>
      <c r="C6" s="199"/>
      <c r="D6" s="202"/>
      <c r="E6" s="203" t="s">
        <v>328</v>
      </c>
      <c r="F6" s="2"/>
      <c r="G6" s="2"/>
      <c r="H6" s="2"/>
      <c r="I6" s="204"/>
      <c r="J6" s="205" t="str">
        <f>IF(AND('Mapa de Riesgos de Corrupción'!#REF!="Muy Alta",'Mapa de Riesgos de Corrupción'!#REF!="Leve"),CONCATENATE("R",'Mapa de Riesgos de Corrupción'!#REF!),"")</f>
        <v>#ERROR!</v>
      </c>
      <c r="K6" s="2"/>
      <c r="L6" s="206" t="str">
        <f>IF(AND('Mapa de Riesgos de Corrupción'!#REF!="Muy Alta",'Mapa de Riesgos de Corrupción'!#REF!="Leve"),CONCATENATE("R",'Mapa de Riesgos de Corrupción'!#REF!),"")</f>
        <v>#ERROR!</v>
      </c>
      <c r="M6" s="2"/>
      <c r="N6" s="206" t="str">
        <f>IF(AND('Mapa de Riesgos de Corrupción'!#REF!="Muy Alta",'Mapa de Riesgos de Corrupción'!#REF!="Leve"),CONCATENATE("R",'Mapa de Riesgos de Corrupción'!#REF!),"")</f>
        <v>#ERROR!</v>
      </c>
      <c r="O6" s="204"/>
      <c r="P6" s="205" t="str">
        <f>IF(AND('Mapa de Riesgos de Corrupción'!#REF!="Muy Alta",'Mapa de Riesgos de Corrupción'!#REF!="Menor"),CONCATENATE("R",'Mapa de Riesgos de Corrupción'!#REF!),"")</f>
        <v>#ERROR!</v>
      </c>
      <c r="Q6" s="2"/>
      <c r="R6" s="206" t="str">
        <f>IF(AND('Mapa de Riesgos de Corrupción'!#REF!="Muy Alta",'Mapa de Riesgos de Corrupción'!#REF!="Menor"),CONCATENATE("R",'Mapa de Riesgos de Corrupción'!#REF!),"")</f>
        <v>#ERROR!</v>
      </c>
      <c r="S6" s="2"/>
      <c r="T6" s="206" t="str">
        <f>IF(AND('Mapa de Riesgos de Corrupción'!#REF!="Muy Alta",'Mapa de Riesgos de Corrupción'!#REF!="Menor"),CONCATENATE("R",'Mapa de Riesgos de Corrupción'!#REF!),"")</f>
        <v>#ERROR!</v>
      </c>
      <c r="U6" s="204"/>
      <c r="V6" s="205" t="str">
        <f>IF(AND('Mapa de Riesgos de Corrupción'!#REF!="Muy Alta",'Mapa de Riesgos de Corrupción'!#REF!="Moderado"),CONCATENATE("R",'Mapa de Riesgos de Corrupción'!#REF!),"")</f>
        <v>#ERROR!</v>
      </c>
      <c r="W6" s="2"/>
      <c r="X6" s="206" t="str">
        <f>IF(AND('Mapa de Riesgos de Corrupción'!#REF!="Muy Alta",'Mapa de Riesgos de Corrupción'!#REF!="Moderado"),CONCATENATE("R",'Mapa de Riesgos de Corrupción'!#REF!),"")</f>
        <v>#ERROR!</v>
      </c>
      <c r="Y6" s="2"/>
      <c r="Z6" s="206" t="str">
        <f>IF(AND('Mapa de Riesgos de Corrupción'!#REF!="Muy Alta",'Mapa de Riesgos de Corrupción'!#REF!="Moderado"),CONCATENATE("R",'Mapa de Riesgos de Corrupción'!#REF!),"")</f>
        <v>#ERROR!</v>
      </c>
      <c r="AA6" s="204"/>
      <c r="AB6" s="205" t="str">
        <f>IF(AND('Mapa de Riesgos de Corrupción'!#REF!="Muy Alta",'Mapa de Riesgos de Corrupción'!#REF!="Mayor"),CONCATENATE("R",'Mapa de Riesgos de Corrupción'!#REF!),"")</f>
        <v>#ERROR!</v>
      </c>
      <c r="AC6" s="2"/>
      <c r="AD6" s="206" t="str">
        <f>IF(AND('Mapa de Riesgos de Corrupción'!#REF!="Muy Alta",'Mapa de Riesgos de Corrupción'!#REF!="Mayor"),CONCATENATE("R",'Mapa de Riesgos de Corrupción'!#REF!),"")</f>
        <v>#ERROR!</v>
      </c>
      <c r="AE6" s="2"/>
      <c r="AF6" s="206" t="str">
        <f>IF(AND('Mapa de Riesgos de Corrupción'!#REF!="Muy Alta",'Mapa de Riesgos de Corrupción'!#REF!="Mayor"),CONCATENATE("R",'Mapa de Riesgos de Corrupción'!#REF!),"")</f>
        <v>#ERROR!</v>
      </c>
      <c r="AG6" s="204"/>
      <c r="AH6" s="207" t="str">
        <f>IF(AND('Mapa de Riesgos de Corrupción'!#REF!="Muy Alta",'Mapa de Riesgos de Corrupción'!#REF!="Catastrófico"),CONCATENATE("R",'Mapa de Riesgos de Corrupción'!#REF!),"")</f>
        <v>#ERROR!</v>
      </c>
      <c r="AI6" s="2"/>
      <c r="AJ6" s="208" t="str">
        <f>IF(AND('Mapa de Riesgos de Corrupción'!#REF!="Muy Alta",'Mapa de Riesgos de Corrupción'!#REF!="Catastrófico"),CONCATENATE("R",'Mapa de Riesgos de Corrupción'!#REF!),"")</f>
        <v>#ERROR!</v>
      </c>
      <c r="AK6" s="2"/>
      <c r="AL6" s="208" t="str">
        <f>IF(AND('Mapa de Riesgos de Corrupción'!#REF!="Muy Alta",'Mapa de Riesgos de Corrupción'!#REF!="Catastrófico"),CONCATENATE("R",'Mapa de Riesgos de Corrupción'!#REF!),"")</f>
        <v>#ERROR!</v>
      </c>
      <c r="AM6" s="204"/>
      <c r="AO6" s="209" t="s">
        <v>329</v>
      </c>
      <c r="AP6" s="210"/>
      <c r="AQ6" s="210"/>
      <c r="AR6" s="210"/>
      <c r="AS6" s="210"/>
      <c r="AT6" s="211"/>
      <c r="AU6" s="196"/>
      <c r="AV6" s="196"/>
      <c r="AW6" s="196"/>
      <c r="AX6" s="196"/>
      <c r="AY6" s="196"/>
      <c r="AZ6" s="196"/>
      <c r="BA6" s="196"/>
      <c r="BB6" s="196"/>
      <c r="BC6" s="196"/>
      <c r="BD6" s="196"/>
      <c r="BE6" s="196"/>
      <c r="BF6" s="196"/>
      <c r="BG6" s="196"/>
      <c r="BH6" s="196"/>
      <c r="BI6" s="196"/>
    </row>
    <row r="7" ht="15.0" customHeight="1">
      <c r="A7" s="196"/>
      <c r="B7" s="200"/>
      <c r="D7" s="154"/>
      <c r="E7" s="10"/>
      <c r="I7" s="154"/>
      <c r="J7" s="10"/>
      <c r="L7" s="200"/>
      <c r="N7" s="200"/>
      <c r="O7" s="154"/>
      <c r="P7" s="10"/>
      <c r="R7" s="200"/>
      <c r="T7" s="200"/>
      <c r="U7" s="154"/>
      <c r="V7" s="10"/>
      <c r="X7" s="200"/>
      <c r="Z7" s="200"/>
      <c r="AA7" s="154"/>
      <c r="AB7" s="10"/>
      <c r="AD7" s="200"/>
      <c r="AF7" s="200"/>
      <c r="AG7" s="154"/>
      <c r="AH7" s="10"/>
      <c r="AJ7" s="200"/>
      <c r="AL7" s="200"/>
      <c r="AM7" s="154"/>
      <c r="AN7" s="196"/>
      <c r="AO7" s="212"/>
      <c r="AT7" s="213"/>
      <c r="AU7" s="196"/>
      <c r="AV7" s="196"/>
      <c r="AW7" s="196"/>
      <c r="AX7" s="196"/>
      <c r="AY7" s="196"/>
      <c r="AZ7" s="196"/>
      <c r="BA7" s="196"/>
      <c r="BB7" s="196"/>
      <c r="BC7" s="196"/>
      <c r="BD7" s="196"/>
      <c r="BE7" s="196"/>
      <c r="BF7" s="196"/>
      <c r="BG7" s="196"/>
      <c r="BH7" s="196"/>
      <c r="BI7" s="196"/>
    </row>
    <row r="8" ht="15.0" customHeight="1">
      <c r="A8" s="196"/>
      <c r="B8" s="200"/>
      <c r="D8" s="154"/>
      <c r="E8" s="10"/>
      <c r="I8" s="154"/>
      <c r="J8" s="214" t="str">
        <f>IF(AND('Mapa de Riesgos de Corrupción'!$K$13="Muy Alta",'Mapa de Riesgos de Corrupción'!$O$13="Leve"),CONCATENATE("R",'Mapa de Riesgos de Corrupción'!$A$13),"")</f>
        <v/>
      </c>
      <c r="K8" s="199"/>
      <c r="L8" s="215" t="str">
        <f>IF(AND('Mapa de Riesgos de Corrupción'!$K$16="Muy Alta",'Mapa de Riesgos de Corrupción'!$O$16="Leve"),CONCATENATE("R",'Mapa de Riesgos de Corrupción'!$A$16),"")</f>
        <v/>
      </c>
      <c r="M8" s="199"/>
      <c r="N8" s="215" t="str">
        <f>IF(AND('Mapa de Riesgos de Corrupción'!#REF!="Muy Alta",'Mapa de Riesgos de Corrupción'!#REF!="Leve"),CONCATENATE("R",'Mapa de Riesgos de Corrupción'!#REF!),"")</f>
        <v>#ERROR!</v>
      </c>
      <c r="O8" s="202"/>
      <c r="P8" s="214" t="str">
        <f>IF(AND('Mapa de Riesgos de Corrupción'!$K$13="Muy Alta",'Mapa de Riesgos de Corrupción'!$O$13="Menor"),CONCATENATE("R",'Mapa de Riesgos de Corrupción'!$A$13),"")</f>
        <v/>
      </c>
      <c r="Q8" s="199"/>
      <c r="R8" s="215" t="str">
        <f>IF(AND('Mapa de Riesgos de Corrupción'!$K$16="Muy Alta",'Mapa de Riesgos de Corrupción'!$O$16="Menor"),CONCATENATE("R",'Mapa de Riesgos de Corrupción'!$A$16),"")</f>
        <v/>
      </c>
      <c r="S8" s="199"/>
      <c r="T8" s="215" t="str">
        <f>IF(AND('Mapa de Riesgos de Corrupción'!#REF!="Muy Alta",'Mapa de Riesgos de Corrupción'!#REF!="Menor"),CONCATENATE("R",'Mapa de Riesgos de Corrupción'!#REF!),"")</f>
        <v>#ERROR!</v>
      </c>
      <c r="U8" s="202"/>
      <c r="V8" s="214" t="str">
        <f>IF(AND('Mapa de Riesgos de Corrupción'!$K$13="Muy Alta",'Mapa de Riesgos de Corrupción'!$O$13="Moderado"),CONCATENATE("R",'Mapa de Riesgos de Corrupción'!$A$13),"")</f>
        <v/>
      </c>
      <c r="W8" s="199"/>
      <c r="X8" s="215" t="str">
        <f>IF(AND('Mapa de Riesgos de Corrupción'!$K$16="Muy Alta",'Mapa de Riesgos de Corrupción'!$O$16="Moderado"),CONCATENATE("R",'Mapa de Riesgos de Corrupción'!$A$16),"")</f>
        <v/>
      </c>
      <c r="Y8" s="199"/>
      <c r="Z8" s="215" t="str">
        <f>IF(AND('Mapa de Riesgos de Corrupción'!#REF!="Muy Alta",'Mapa de Riesgos de Corrupción'!#REF!="Moderado"),CONCATENATE("R",'Mapa de Riesgos de Corrupción'!#REF!),"")</f>
        <v>#ERROR!</v>
      </c>
      <c r="AA8" s="202"/>
      <c r="AB8" s="214" t="str">
        <f>IF(AND('Mapa de Riesgos de Corrupción'!$K$13="Muy Alta",'Mapa de Riesgos de Corrupción'!$O$13="Mayor"),CONCATENATE("R",'Mapa de Riesgos de Corrupción'!$A$13),"")</f>
        <v/>
      </c>
      <c r="AC8" s="199"/>
      <c r="AD8" s="215" t="str">
        <f>IF(AND('Mapa de Riesgos de Corrupción'!$K$16="Muy Alta",'Mapa de Riesgos de Corrupción'!$O$16="Mayor"),CONCATENATE("R",'Mapa de Riesgos de Corrupción'!$A$16),"")</f>
        <v/>
      </c>
      <c r="AE8" s="199"/>
      <c r="AF8" s="215" t="str">
        <f>IF(AND('Mapa de Riesgos de Corrupción'!#REF!="Muy Alta",'Mapa de Riesgos de Corrupción'!#REF!="Mayor"),CONCATENATE("R",'Mapa de Riesgos de Corrupción'!#REF!),"")</f>
        <v>#ERROR!</v>
      </c>
      <c r="AG8" s="202"/>
      <c r="AH8" s="216" t="str">
        <f>IF(AND('Mapa de Riesgos de Corrupción'!$K$13="Muy Alta",'Mapa de Riesgos de Corrupción'!$O$13="Catastrófico"),CONCATENATE("R",'Mapa de Riesgos de Corrupción'!$A$13),"")</f>
        <v/>
      </c>
      <c r="AI8" s="199"/>
      <c r="AJ8" s="217" t="str">
        <f>IF(AND('Mapa de Riesgos de Corrupción'!$K$16="Muy Alta",'Mapa de Riesgos de Corrupción'!$O$16="Catastrófico"),CONCATENATE("R",'Mapa de Riesgos de Corrupción'!$A$16),"")</f>
        <v/>
      </c>
      <c r="AK8" s="199"/>
      <c r="AL8" s="217" t="str">
        <f>IF(AND('Mapa de Riesgos de Corrupción'!#REF!="Muy Alta",'Mapa de Riesgos de Corrupción'!#REF!="Catastrófico"),CONCATENATE("R",'Mapa de Riesgos de Corrupción'!#REF!),"")</f>
        <v>#ERROR!</v>
      </c>
      <c r="AM8" s="202"/>
      <c r="AN8" s="196"/>
      <c r="AO8" s="212"/>
      <c r="AT8" s="213"/>
      <c r="AU8" s="196"/>
      <c r="AV8" s="196"/>
      <c r="AW8" s="196"/>
      <c r="AX8" s="196"/>
      <c r="AY8" s="196"/>
      <c r="AZ8" s="196"/>
      <c r="BA8" s="196"/>
      <c r="BB8" s="196"/>
      <c r="BC8" s="196"/>
      <c r="BD8" s="196"/>
      <c r="BE8" s="196"/>
      <c r="BF8" s="196"/>
      <c r="BG8" s="196"/>
      <c r="BH8" s="196"/>
      <c r="BI8" s="196"/>
    </row>
    <row r="9" ht="15.0" customHeight="1">
      <c r="A9" s="196"/>
      <c r="B9" s="200"/>
      <c r="D9" s="154"/>
      <c r="E9" s="10"/>
      <c r="I9" s="154"/>
      <c r="J9" s="10"/>
      <c r="L9" s="200"/>
      <c r="N9" s="200"/>
      <c r="O9" s="154"/>
      <c r="P9" s="10"/>
      <c r="R9" s="200"/>
      <c r="T9" s="200"/>
      <c r="U9" s="154"/>
      <c r="V9" s="10"/>
      <c r="X9" s="200"/>
      <c r="Z9" s="200"/>
      <c r="AA9" s="154"/>
      <c r="AB9" s="10"/>
      <c r="AD9" s="200"/>
      <c r="AF9" s="200"/>
      <c r="AG9" s="154"/>
      <c r="AH9" s="10"/>
      <c r="AJ9" s="200"/>
      <c r="AL9" s="200"/>
      <c r="AM9" s="154"/>
      <c r="AN9" s="196"/>
      <c r="AO9" s="212"/>
      <c r="AT9" s="213"/>
      <c r="AU9" s="196"/>
      <c r="AV9" s="196"/>
      <c r="AW9" s="196"/>
      <c r="AX9" s="196"/>
      <c r="AY9" s="196"/>
      <c r="AZ9" s="196"/>
      <c r="BA9" s="196"/>
      <c r="BB9" s="196"/>
      <c r="BC9" s="196"/>
      <c r="BD9" s="196"/>
      <c r="BE9" s="196"/>
      <c r="BF9" s="196"/>
      <c r="BG9" s="196"/>
      <c r="BH9" s="196"/>
      <c r="BI9" s="196"/>
    </row>
    <row r="10" ht="15.0" customHeight="1">
      <c r="A10" s="196"/>
      <c r="B10" s="200"/>
      <c r="D10" s="154"/>
      <c r="E10" s="10"/>
      <c r="I10" s="154"/>
      <c r="J10" s="214" t="str">
        <f>IF(AND('Mapa de Riesgos de Corrupción'!#REF!="Muy Alta",'Mapa de Riesgos de Corrupción'!#REF!="Leve"),CONCATENATE("R",'Mapa de Riesgos de Corrupción'!#REF!),"")</f>
        <v>#ERROR!</v>
      </c>
      <c r="K10" s="199"/>
      <c r="L10" s="215" t="str">
        <f>IF(AND('Mapa de Riesgos de Corrupción'!#REF!="Muy Alta",'Mapa de Riesgos de Corrupción'!#REF!="Leve"),CONCATENATE("R",'Mapa de Riesgos de Corrupción'!#REF!),"")</f>
        <v>#ERROR!</v>
      </c>
      <c r="M10" s="199"/>
      <c r="N10" s="215" t="str">
        <f>IF(AND('Mapa de Riesgos de Corrupción'!#REF!="Muy Alta",'Mapa de Riesgos de Corrupción'!#REF!="Leve"),CONCATENATE("R",'Mapa de Riesgos de Corrupción'!#REF!),"")</f>
        <v>#ERROR!</v>
      </c>
      <c r="O10" s="202"/>
      <c r="P10" s="214" t="str">
        <f>IF(AND('Mapa de Riesgos de Corrupción'!#REF!="Muy Alta",'Mapa de Riesgos de Corrupción'!#REF!="Menor"),CONCATENATE("R",'Mapa de Riesgos de Corrupción'!#REF!),"")</f>
        <v>#ERROR!</v>
      </c>
      <c r="Q10" s="199"/>
      <c r="R10" s="215" t="str">
        <f>IF(AND('Mapa de Riesgos de Corrupción'!#REF!="Muy Alta",'Mapa de Riesgos de Corrupción'!#REF!="Menor"),CONCATENATE("R",'Mapa de Riesgos de Corrupción'!#REF!),"")</f>
        <v>#ERROR!</v>
      </c>
      <c r="S10" s="199"/>
      <c r="T10" s="215" t="str">
        <f>IF(AND('Mapa de Riesgos de Corrupción'!#REF!="Muy Alta",'Mapa de Riesgos de Corrupción'!#REF!="Menor"),CONCATENATE("R",'Mapa de Riesgos de Corrupción'!#REF!),"")</f>
        <v>#ERROR!</v>
      </c>
      <c r="U10" s="202"/>
      <c r="V10" s="214" t="str">
        <f>IF(AND('Mapa de Riesgos de Corrupción'!#REF!="Muy Alta",'Mapa de Riesgos de Corrupción'!#REF!="Moderado"),CONCATENATE("R",'Mapa de Riesgos de Corrupción'!#REF!),"")</f>
        <v>#ERROR!</v>
      </c>
      <c r="W10" s="199"/>
      <c r="X10" s="215" t="str">
        <f>IF(AND('Mapa de Riesgos de Corrupción'!#REF!="Muy Alta",'Mapa de Riesgos de Corrupción'!#REF!="Moderado"),CONCATENATE("R",'Mapa de Riesgos de Corrupción'!#REF!),"")</f>
        <v>#ERROR!</v>
      </c>
      <c r="Y10" s="199"/>
      <c r="Z10" s="215" t="str">
        <f>IF(AND('Mapa de Riesgos de Corrupción'!#REF!="Muy Alta",'Mapa de Riesgos de Corrupción'!#REF!="Moderado"),CONCATENATE("R",'Mapa de Riesgos de Corrupción'!#REF!),"")</f>
        <v>#ERROR!</v>
      </c>
      <c r="AA10" s="202"/>
      <c r="AB10" s="214" t="str">
        <f>IF(AND('Mapa de Riesgos de Corrupción'!#REF!="Muy Alta",'Mapa de Riesgos de Corrupción'!#REF!="Mayor"),CONCATENATE("R",'Mapa de Riesgos de Corrupción'!#REF!),"")</f>
        <v>#ERROR!</v>
      </c>
      <c r="AC10" s="199"/>
      <c r="AD10" s="215" t="str">
        <f>IF(AND('Mapa de Riesgos de Corrupción'!#REF!="Muy Alta",'Mapa de Riesgos de Corrupción'!#REF!="Mayor"),CONCATENATE("R",'Mapa de Riesgos de Corrupción'!#REF!),"")</f>
        <v>#ERROR!</v>
      </c>
      <c r="AE10" s="199"/>
      <c r="AF10" s="215" t="str">
        <f>IF(AND('Mapa de Riesgos de Corrupción'!#REF!="Muy Alta",'Mapa de Riesgos de Corrupción'!#REF!="Mayor"),CONCATENATE("R",'Mapa de Riesgos de Corrupción'!#REF!),"")</f>
        <v>#ERROR!</v>
      </c>
      <c r="AG10" s="202"/>
      <c r="AH10" s="216" t="str">
        <f>IF(AND('Mapa de Riesgos de Corrupción'!#REF!="Muy Alta",'Mapa de Riesgos de Corrupción'!#REF!="Catastrófico"),CONCATENATE("R",'Mapa de Riesgos de Corrupción'!#REF!),"")</f>
        <v>#ERROR!</v>
      </c>
      <c r="AI10" s="199"/>
      <c r="AJ10" s="217" t="str">
        <f>IF(AND('Mapa de Riesgos de Corrupción'!#REF!="Muy Alta",'Mapa de Riesgos de Corrupción'!#REF!="Catastrófico"),CONCATENATE("R",'Mapa de Riesgos de Corrupción'!#REF!),"")</f>
        <v>#ERROR!</v>
      </c>
      <c r="AK10" s="199"/>
      <c r="AL10" s="217" t="str">
        <f>IF(AND('Mapa de Riesgos de Corrupción'!#REF!="Muy Alta",'Mapa de Riesgos de Corrupción'!#REF!="Catastrófico"),CONCATENATE("R",'Mapa de Riesgos de Corrupción'!#REF!),"")</f>
        <v>#ERROR!</v>
      </c>
      <c r="AM10" s="202"/>
      <c r="AN10" s="196"/>
      <c r="AO10" s="212"/>
      <c r="AT10" s="213"/>
      <c r="AU10" s="196"/>
      <c r="AV10" s="196"/>
      <c r="AW10" s="196"/>
      <c r="AX10" s="196"/>
      <c r="AY10" s="196"/>
      <c r="AZ10" s="196"/>
      <c r="BA10" s="196"/>
      <c r="BB10" s="196"/>
      <c r="BC10" s="196"/>
      <c r="BD10" s="196"/>
      <c r="BE10" s="196"/>
      <c r="BF10" s="196"/>
      <c r="BG10" s="196"/>
      <c r="BH10" s="196"/>
      <c r="BI10" s="196"/>
    </row>
    <row r="11" ht="15.0" customHeight="1">
      <c r="A11" s="196"/>
      <c r="B11" s="200"/>
      <c r="D11" s="154"/>
      <c r="E11" s="10"/>
      <c r="I11" s="154"/>
      <c r="J11" s="10"/>
      <c r="L11" s="200"/>
      <c r="N11" s="200"/>
      <c r="O11" s="154"/>
      <c r="P11" s="10"/>
      <c r="R11" s="200"/>
      <c r="T11" s="200"/>
      <c r="U11" s="154"/>
      <c r="V11" s="10"/>
      <c r="X11" s="200"/>
      <c r="Z11" s="200"/>
      <c r="AA11" s="154"/>
      <c r="AB11" s="10"/>
      <c r="AD11" s="200"/>
      <c r="AF11" s="200"/>
      <c r="AG11" s="154"/>
      <c r="AH11" s="10"/>
      <c r="AJ11" s="200"/>
      <c r="AL11" s="200"/>
      <c r="AM11" s="154"/>
      <c r="AN11" s="196"/>
      <c r="AO11" s="212"/>
      <c r="AT11" s="213"/>
      <c r="AU11" s="196"/>
      <c r="AV11" s="196"/>
      <c r="AW11" s="196"/>
      <c r="AX11" s="196"/>
      <c r="AY11" s="196"/>
      <c r="AZ11" s="196"/>
      <c r="BA11" s="196"/>
      <c r="BB11" s="196"/>
      <c r="BC11" s="196"/>
      <c r="BD11" s="196"/>
      <c r="BE11" s="196"/>
      <c r="BF11" s="196"/>
      <c r="BG11" s="196"/>
      <c r="BH11" s="196"/>
      <c r="BI11" s="196"/>
    </row>
    <row r="12" ht="15.0" customHeight="1">
      <c r="A12" s="196"/>
      <c r="B12" s="200"/>
      <c r="D12" s="154"/>
      <c r="E12" s="10"/>
      <c r="I12" s="154"/>
      <c r="J12" s="214" t="str">
        <f>IF(AND('Mapa de Riesgos de Corrupción'!#REF!="Muy Alta",'Mapa de Riesgos de Corrupción'!#REF!="Leve"),CONCATENATE("R",'Mapa de Riesgos de Corrupción'!#REF!),"")</f>
        <v>#ERROR!</v>
      </c>
      <c r="K12" s="199"/>
      <c r="L12" s="215" t="str">
        <f>IF(AND('Mapa de Riesgos de Corrupción'!#REF!="Muy Alta",'Mapa de Riesgos de Corrupción'!#REF!="Leve"),CONCATENATE("R",'Mapa de Riesgos de Corrupción'!#REF!),"")</f>
        <v>#ERROR!</v>
      </c>
      <c r="M12" s="199"/>
      <c r="N12" s="215" t="str">
        <f>IF(AND('Mapa de Riesgos de Corrupción'!#REF!="Muy Alta",'Mapa de Riesgos de Corrupción'!#REF!="Leve"),CONCATENATE("R",'Mapa de Riesgos de Corrupción'!#REF!),"")</f>
        <v>#ERROR!</v>
      </c>
      <c r="O12" s="202"/>
      <c r="P12" s="214" t="str">
        <f>IF(AND('Mapa de Riesgos de Corrupción'!#REF!="Muy Alta",'Mapa de Riesgos de Corrupción'!#REF!="Menor"),CONCATENATE("R",'Mapa de Riesgos de Corrupción'!#REF!),"")</f>
        <v>#ERROR!</v>
      </c>
      <c r="Q12" s="199"/>
      <c r="R12" s="215" t="str">
        <f>IF(AND('Mapa de Riesgos de Corrupción'!#REF!="Muy Alta",'Mapa de Riesgos de Corrupción'!#REF!="Menor"),CONCATENATE("R",'Mapa de Riesgos de Corrupción'!#REF!),"")</f>
        <v>#ERROR!</v>
      </c>
      <c r="S12" s="199"/>
      <c r="T12" s="215" t="str">
        <f>IF(AND('Mapa de Riesgos de Corrupción'!#REF!="Muy Alta",'Mapa de Riesgos de Corrupción'!#REF!="Menor"),CONCATENATE("R",'Mapa de Riesgos de Corrupción'!#REF!),"")</f>
        <v>#ERROR!</v>
      </c>
      <c r="U12" s="202"/>
      <c r="V12" s="214" t="str">
        <f>IF(AND('Mapa de Riesgos de Corrupción'!#REF!="Muy Alta",'Mapa de Riesgos de Corrupción'!#REF!="Moderado"),CONCATENATE("R",'Mapa de Riesgos de Corrupción'!#REF!),"")</f>
        <v>#ERROR!</v>
      </c>
      <c r="W12" s="199"/>
      <c r="X12" s="215" t="str">
        <f>IF(AND('Mapa de Riesgos de Corrupción'!#REF!="Muy Alta",'Mapa de Riesgos de Corrupción'!#REF!="Moderado"),CONCATENATE("R",'Mapa de Riesgos de Corrupción'!#REF!),"")</f>
        <v>#ERROR!</v>
      </c>
      <c r="Y12" s="199"/>
      <c r="Z12" s="215" t="str">
        <f>IF(AND('Mapa de Riesgos de Corrupción'!#REF!="Muy Alta",'Mapa de Riesgos de Corrupción'!#REF!="Moderado"),CONCATENATE("R",'Mapa de Riesgos de Corrupción'!#REF!),"")</f>
        <v>#ERROR!</v>
      </c>
      <c r="AA12" s="202"/>
      <c r="AB12" s="214" t="str">
        <f>IF(AND('Mapa de Riesgos de Corrupción'!#REF!="Muy Alta",'Mapa de Riesgos de Corrupción'!#REF!="Mayor"),CONCATENATE("R",'Mapa de Riesgos de Corrupción'!#REF!),"")</f>
        <v>#ERROR!</v>
      </c>
      <c r="AC12" s="199"/>
      <c r="AD12" s="215" t="str">
        <f>IF(AND('Mapa de Riesgos de Corrupción'!#REF!="Muy Alta",'Mapa de Riesgos de Corrupción'!#REF!="Mayor"),CONCATENATE("R",'Mapa de Riesgos de Corrupción'!#REF!),"")</f>
        <v>#ERROR!</v>
      </c>
      <c r="AE12" s="199"/>
      <c r="AF12" s="215" t="str">
        <f>IF(AND('Mapa de Riesgos de Corrupción'!#REF!="Muy Alta",'Mapa de Riesgos de Corrupción'!#REF!="Mayor"),CONCATENATE("R",'Mapa de Riesgos de Corrupción'!#REF!),"")</f>
        <v>#ERROR!</v>
      </c>
      <c r="AG12" s="202"/>
      <c r="AH12" s="216" t="str">
        <f>IF(AND('Mapa de Riesgos de Corrupción'!#REF!="Muy Alta",'Mapa de Riesgos de Corrupción'!#REF!="Catastrófico"),CONCATENATE("R",'Mapa de Riesgos de Corrupción'!#REF!),"")</f>
        <v>#ERROR!</v>
      </c>
      <c r="AI12" s="199"/>
      <c r="AJ12" s="217" t="str">
        <f>IF(AND('Mapa de Riesgos de Corrupción'!#REF!="Muy Alta",'Mapa de Riesgos de Corrupción'!#REF!="Catastrófico"),CONCATENATE("R",'Mapa de Riesgos de Corrupción'!#REF!),"")</f>
        <v>#ERROR!</v>
      </c>
      <c r="AK12" s="199"/>
      <c r="AL12" s="217" t="str">
        <f>IF(AND('Mapa de Riesgos de Corrupción'!#REF!="Muy Alta",'Mapa de Riesgos de Corrupción'!#REF!="Catastrófico"),CONCATENATE("R",'Mapa de Riesgos de Corrupción'!#REF!),"")</f>
        <v>#ERROR!</v>
      </c>
      <c r="AM12" s="202"/>
      <c r="AN12" s="196"/>
      <c r="AO12" s="212"/>
      <c r="AT12" s="213"/>
      <c r="AU12" s="196"/>
      <c r="AV12" s="196"/>
      <c r="AW12" s="196"/>
      <c r="AX12" s="196"/>
      <c r="AY12" s="196"/>
      <c r="AZ12" s="196"/>
      <c r="BA12" s="196"/>
      <c r="BB12" s="196"/>
      <c r="BC12" s="196"/>
      <c r="BD12" s="196"/>
      <c r="BE12" s="196"/>
      <c r="BF12" s="196"/>
      <c r="BG12" s="196"/>
      <c r="BH12" s="196"/>
      <c r="BI12" s="196"/>
    </row>
    <row r="13" ht="15.75" customHeight="1">
      <c r="A13" s="196"/>
      <c r="B13" s="200"/>
      <c r="D13" s="154"/>
      <c r="E13" s="11"/>
      <c r="F13" s="12"/>
      <c r="G13" s="12"/>
      <c r="H13" s="12"/>
      <c r="I13" s="218"/>
      <c r="J13" s="10"/>
      <c r="L13" s="200"/>
      <c r="N13" s="200"/>
      <c r="O13" s="154"/>
      <c r="P13" s="10"/>
      <c r="R13" s="200"/>
      <c r="T13" s="200"/>
      <c r="U13" s="154"/>
      <c r="V13" s="10"/>
      <c r="X13" s="200"/>
      <c r="Z13" s="200"/>
      <c r="AA13" s="154"/>
      <c r="AB13" s="10"/>
      <c r="AD13" s="200"/>
      <c r="AF13" s="200"/>
      <c r="AG13" s="154"/>
      <c r="AH13" s="11"/>
      <c r="AI13" s="12"/>
      <c r="AJ13" s="219"/>
      <c r="AK13" s="12"/>
      <c r="AL13" s="219"/>
      <c r="AM13" s="218"/>
      <c r="AN13" s="196"/>
      <c r="AO13" s="220"/>
      <c r="AP13" s="221"/>
      <c r="AQ13" s="221"/>
      <c r="AR13" s="221"/>
      <c r="AS13" s="221"/>
      <c r="AT13" s="222"/>
      <c r="AU13" s="196"/>
      <c r="AV13" s="196"/>
      <c r="AW13" s="196"/>
      <c r="AX13" s="196"/>
      <c r="AY13" s="196"/>
      <c r="AZ13" s="196"/>
      <c r="BA13" s="196"/>
      <c r="BB13" s="196"/>
      <c r="BC13" s="196"/>
      <c r="BD13" s="196"/>
      <c r="BE13" s="196"/>
      <c r="BF13" s="196"/>
      <c r="BG13" s="196"/>
      <c r="BH13" s="196"/>
      <c r="BI13" s="196"/>
    </row>
    <row r="14" ht="15.0" customHeight="1">
      <c r="A14" s="196"/>
      <c r="B14" s="200"/>
      <c r="D14" s="154"/>
      <c r="E14" s="203" t="s">
        <v>330</v>
      </c>
      <c r="F14" s="2"/>
      <c r="G14" s="2"/>
      <c r="H14" s="2"/>
      <c r="I14" s="2"/>
      <c r="J14" s="223" t="str">
        <f>IF(AND('Mapa de Riesgos de Corrupción'!#REF!="Alta",'Mapa de Riesgos de Corrupción'!#REF!="Leve"),CONCATENATE("R",'Mapa de Riesgos de Corrupción'!#REF!),"")</f>
        <v>#ERROR!</v>
      </c>
      <c r="K14" s="2"/>
      <c r="L14" s="224" t="str">
        <f>IF(AND('Mapa de Riesgos de Corrupción'!#REF!="Alta",'Mapa de Riesgos de Corrupción'!#REF!="Leve"),CONCATENATE("R",'Mapa de Riesgos de Corrupción'!#REF!),"")</f>
        <v>#ERROR!</v>
      </c>
      <c r="M14" s="2"/>
      <c r="N14" s="224" t="str">
        <f>IF(AND('Mapa de Riesgos de Corrupción'!#REF!="Alta",'Mapa de Riesgos de Corrupción'!#REF!="Leve"),CONCATENATE("R",'Mapa de Riesgos de Corrupción'!#REF!),"")</f>
        <v>#ERROR!</v>
      </c>
      <c r="O14" s="204"/>
      <c r="P14" s="223" t="str">
        <f>IF(AND('Mapa de Riesgos de Corrupción'!#REF!="Alta",'Mapa de Riesgos de Corrupción'!#REF!="Menor"),CONCATENATE("R",'Mapa de Riesgos de Corrupción'!#REF!),"")</f>
        <v>#ERROR!</v>
      </c>
      <c r="Q14" s="2"/>
      <c r="R14" s="224" t="str">
        <f>IF(AND('Mapa de Riesgos de Corrupción'!#REF!="Alta",'Mapa de Riesgos de Corrupción'!#REF!="Menor"),CONCATENATE("R",'Mapa de Riesgos de Corrupción'!#REF!),"")</f>
        <v>#ERROR!</v>
      </c>
      <c r="S14" s="2"/>
      <c r="T14" s="224" t="str">
        <f>IF(AND('Mapa de Riesgos de Corrupción'!#REF!="Alta",'Mapa de Riesgos de Corrupción'!#REF!="Menor"),CONCATENATE("R",'Mapa de Riesgos de Corrupción'!#REF!),"")</f>
        <v>#ERROR!</v>
      </c>
      <c r="U14" s="204"/>
      <c r="V14" s="205" t="str">
        <f>IF(AND('Mapa de Riesgos de Corrupción'!#REF!="Alta",'Mapa de Riesgos de Corrupción'!#REF!="Moderado"),CONCATENATE("R",'Mapa de Riesgos de Corrupción'!#REF!),"")</f>
        <v>#ERROR!</v>
      </c>
      <c r="W14" s="2"/>
      <c r="X14" s="206" t="str">
        <f>IF(AND('Mapa de Riesgos de Corrupción'!#REF!="Alta",'Mapa de Riesgos de Corrupción'!#REF!="Moderado"),CONCATENATE("R",'Mapa de Riesgos de Corrupción'!#REF!),"")</f>
        <v>#ERROR!</v>
      </c>
      <c r="Y14" s="2"/>
      <c r="Z14" s="206" t="str">
        <f>IF(AND('Mapa de Riesgos de Corrupción'!#REF!="Alta",'Mapa de Riesgos de Corrupción'!#REF!="Moderado"),CONCATENATE("R",'Mapa de Riesgos de Corrupción'!#REF!),"")</f>
        <v>#ERROR!</v>
      </c>
      <c r="AA14" s="204"/>
      <c r="AB14" s="205" t="str">
        <f>IF(AND('Mapa de Riesgos de Corrupción'!#REF!="Alta",'Mapa de Riesgos de Corrupción'!#REF!="Mayor"),CONCATENATE("R",'Mapa de Riesgos de Corrupción'!#REF!),"")</f>
        <v>#ERROR!</v>
      </c>
      <c r="AC14" s="2"/>
      <c r="AD14" s="206" t="str">
        <f>IF(AND('Mapa de Riesgos de Corrupción'!#REF!="Alta",'Mapa de Riesgos de Corrupción'!#REF!="Mayor"),CONCATENATE("R",'Mapa de Riesgos de Corrupción'!#REF!),"")</f>
        <v>#ERROR!</v>
      </c>
      <c r="AE14" s="2"/>
      <c r="AF14" s="206" t="str">
        <f>IF(AND('Mapa de Riesgos de Corrupción'!#REF!="Alta",'Mapa de Riesgos de Corrupción'!#REF!="Mayor"),CONCATENATE("R",'Mapa de Riesgos de Corrupción'!#REF!),"")</f>
        <v>#ERROR!</v>
      </c>
      <c r="AG14" s="204"/>
      <c r="AH14" s="207" t="str">
        <f>IF(AND('Mapa de Riesgos de Corrupción'!#REF!="Alta",'Mapa de Riesgos de Corrupción'!#REF!="Catastrófico"),CONCATENATE("R",'Mapa de Riesgos de Corrupción'!#REF!),"")</f>
        <v>#ERROR!</v>
      </c>
      <c r="AI14" s="2"/>
      <c r="AJ14" s="208" t="str">
        <f>IF(AND('Mapa de Riesgos de Corrupción'!#REF!="Alta",'Mapa de Riesgos de Corrupción'!#REF!="Catastrófico"),CONCATENATE("R",'Mapa de Riesgos de Corrupción'!#REF!),"")</f>
        <v>#ERROR!</v>
      </c>
      <c r="AK14" s="2"/>
      <c r="AL14" s="208" t="str">
        <f>IF(AND('Mapa de Riesgos de Corrupción'!#REF!="Alta",'Mapa de Riesgos de Corrupción'!#REF!="Catastrófico"),CONCATENATE("R",'Mapa de Riesgos de Corrupción'!#REF!),"")</f>
        <v>#ERROR!</v>
      </c>
      <c r="AM14" s="204"/>
      <c r="AN14" s="196"/>
      <c r="AO14" s="225" t="s">
        <v>331</v>
      </c>
      <c r="AP14" s="210"/>
      <c r="AQ14" s="210"/>
      <c r="AR14" s="210"/>
      <c r="AS14" s="210"/>
      <c r="AT14" s="211"/>
      <c r="AU14" s="196"/>
      <c r="AV14" s="196"/>
      <c r="AW14" s="196"/>
      <c r="AX14" s="196"/>
      <c r="AY14" s="196"/>
      <c r="AZ14" s="196"/>
      <c r="BA14" s="196"/>
      <c r="BB14" s="196"/>
      <c r="BC14" s="196"/>
      <c r="BD14" s="196"/>
      <c r="BE14" s="196"/>
      <c r="BF14" s="196"/>
      <c r="BG14" s="196"/>
      <c r="BH14" s="196"/>
      <c r="BI14" s="196"/>
    </row>
    <row r="15" ht="15.0" customHeight="1">
      <c r="A15" s="196"/>
      <c r="B15" s="200"/>
      <c r="D15" s="154"/>
      <c r="E15" s="10"/>
      <c r="J15" s="10"/>
      <c r="L15" s="200"/>
      <c r="N15" s="200"/>
      <c r="O15" s="154"/>
      <c r="P15" s="10"/>
      <c r="R15" s="200"/>
      <c r="T15" s="200"/>
      <c r="U15" s="154"/>
      <c r="V15" s="10"/>
      <c r="X15" s="200"/>
      <c r="Z15" s="200"/>
      <c r="AA15" s="154"/>
      <c r="AB15" s="10"/>
      <c r="AD15" s="200"/>
      <c r="AF15" s="200"/>
      <c r="AG15" s="154"/>
      <c r="AH15" s="10"/>
      <c r="AJ15" s="200"/>
      <c r="AL15" s="200"/>
      <c r="AM15" s="154"/>
      <c r="AN15" s="196"/>
      <c r="AO15" s="212"/>
      <c r="AT15" s="213"/>
      <c r="AU15" s="196"/>
      <c r="AV15" s="196"/>
      <c r="AW15" s="196"/>
      <c r="AX15" s="196"/>
      <c r="AY15" s="196"/>
      <c r="AZ15" s="196"/>
      <c r="BA15" s="196"/>
      <c r="BB15" s="196"/>
      <c r="BC15" s="196"/>
      <c r="BD15" s="196"/>
      <c r="BE15" s="196"/>
      <c r="BF15" s="196"/>
      <c r="BG15" s="196"/>
      <c r="BH15" s="196"/>
      <c r="BI15" s="196"/>
    </row>
    <row r="16" ht="15.0" customHeight="1">
      <c r="A16" s="196"/>
      <c r="B16" s="200"/>
      <c r="D16" s="154"/>
      <c r="E16" s="10"/>
      <c r="J16" s="226" t="str">
        <f>IF(AND('Mapa de Riesgos de Corrupción'!$K$13="Alta",'Mapa de Riesgos de Corrupción'!$O$13="Leve"),CONCATENATE("R",'Mapa de Riesgos de Corrupción'!$A$13),"")</f>
        <v/>
      </c>
      <c r="K16" s="199"/>
      <c r="L16" s="227" t="str">
        <f>IF(AND('Mapa de Riesgos de Corrupción'!$K$16="Alta",'Mapa de Riesgos de Corrupción'!$O$16="Leve"),CONCATENATE("R",'Mapa de Riesgos de Corrupción'!$A$16),"")</f>
        <v/>
      </c>
      <c r="M16" s="199"/>
      <c r="N16" s="227" t="str">
        <f>IF(AND('Mapa de Riesgos de Corrupción'!#REF!="Alta",'Mapa de Riesgos de Corrupción'!#REF!="Leve"),CONCATENATE("R",'Mapa de Riesgos de Corrupción'!#REF!),"")</f>
        <v>#ERROR!</v>
      </c>
      <c r="O16" s="202"/>
      <c r="P16" s="226" t="str">
        <f>IF(AND('Mapa de Riesgos de Corrupción'!$K$13="Alta",'Mapa de Riesgos de Corrupción'!$O$13="Menor"),CONCATENATE("R",'Mapa de Riesgos de Corrupción'!$A$13),"")</f>
        <v/>
      </c>
      <c r="Q16" s="199"/>
      <c r="R16" s="227" t="str">
        <f>IF(AND('Mapa de Riesgos de Corrupción'!$K$16="Alta",'Mapa de Riesgos de Corrupción'!$O$16="Menor"),CONCATENATE("R",'Mapa de Riesgos de Corrupción'!$A$16),"")</f>
        <v/>
      </c>
      <c r="S16" s="199"/>
      <c r="T16" s="227" t="str">
        <f>IF(AND('Mapa de Riesgos de Corrupción'!#REF!="Alta",'Mapa de Riesgos de Corrupción'!#REF!="Menor"),CONCATENATE("R",'Mapa de Riesgos de Corrupción'!#REF!),"")</f>
        <v>#ERROR!</v>
      </c>
      <c r="U16" s="202"/>
      <c r="V16" s="214" t="str">
        <f>IF(AND('Mapa de Riesgos de Corrupción'!$K$13="Alta",'Mapa de Riesgos de Corrupción'!$O$13="Moderado"),CONCATENATE("R",'Mapa de Riesgos de Corrupción'!$A$13),"")</f>
        <v/>
      </c>
      <c r="W16" s="199"/>
      <c r="X16" s="215" t="str">
        <f>IF(AND('Mapa de Riesgos de Corrupción'!$K$16="Alta",'Mapa de Riesgos de Corrupción'!$O$16="Moderado"),CONCATENATE("R",'Mapa de Riesgos de Corrupción'!$A$16),"")</f>
        <v/>
      </c>
      <c r="Y16" s="199"/>
      <c r="Z16" s="215" t="str">
        <f>IF(AND('Mapa de Riesgos de Corrupción'!#REF!="Alta",'Mapa de Riesgos de Corrupción'!#REF!="Moderado"),CONCATENATE("R",'Mapa de Riesgos de Corrupción'!#REF!),"")</f>
        <v>#ERROR!</v>
      </c>
      <c r="AA16" s="202"/>
      <c r="AB16" s="214" t="str">
        <f>IF(AND('Mapa de Riesgos de Corrupción'!$K$13="Alta",'Mapa de Riesgos de Corrupción'!$O$13="Mayor"),CONCATENATE("R",'Mapa de Riesgos de Corrupción'!$A$13),"")</f>
        <v/>
      </c>
      <c r="AC16" s="199"/>
      <c r="AD16" s="215" t="str">
        <f>IF(AND('Mapa de Riesgos de Corrupción'!$K$16="Alta",'Mapa de Riesgos de Corrupción'!$O$16="Mayor"),CONCATENATE("R",'Mapa de Riesgos de Corrupción'!$A$16),"")</f>
        <v>RRC9</v>
      </c>
      <c r="AE16" s="199"/>
      <c r="AF16" s="215" t="str">
        <f>IF(AND('Mapa de Riesgos de Corrupción'!#REF!="Alta",'Mapa de Riesgos de Corrupción'!#REF!="Mayor"),CONCATENATE("R",'Mapa de Riesgos de Corrupción'!#REF!),"")</f>
        <v>#ERROR!</v>
      </c>
      <c r="AG16" s="202"/>
      <c r="AH16" s="216" t="str">
        <f>IF(AND('Mapa de Riesgos de Corrupción'!$K$13="Alta",'Mapa de Riesgos de Corrupción'!$O$13="Catastrófico"),CONCATENATE("R",'Mapa de Riesgos de Corrupción'!$A$13),"")</f>
        <v/>
      </c>
      <c r="AI16" s="199"/>
      <c r="AJ16" s="217" t="str">
        <f>IF(AND('Mapa de Riesgos de Corrupción'!$K$16="Alta",'Mapa de Riesgos de Corrupción'!$O$16="Catastrófico"),CONCATENATE("R",'Mapa de Riesgos de Corrupción'!$A$16),"")</f>
        <v/>
      </c>
      <c r="AK16" s="199"/>
      <c r="AL16" s="217" t="str">
        <f>IF(AND('Mapa de Riesgos de Corrupción'!#REF!="Alta",'Mapa de Riesgos de Corrupción'!#REF!="Catastrófico"),CONCATENATE("R",'Mapa de Riesgos de Corrupción'!#REF!),"")</f>
        <v>#ERROR!</v>
      </c>
      <c r="AM16" s="202"/>
      <c r="AN16" s="196"/>
      <c r="AO16" s="212"/>
      <c r="AT16" s="213"/>
      <c r="AU16" s="196"/>
      <c r="AV16" s="196"/>
      <c r="AW16" s="196"/>
      <c r="AX16" s="196"/>
      <c r="AY16" s="196"/>
      <c r="AZ16" s="196"/>
      <c r="BA16" s="196"/>
      <c r="BB16" s="196"/>
      <c r="BC16" s="196"/>
      <c r="BD16" s="196"/>
      <c r="BE16" s="196"/>
      <c r="BF16" s="196"/>
      <c r="BG16" s="196"/>
      <c r="BH16" s="196"/>
      <c r="BI16" s="196"/>
    </row>
    <row r="17" ht="15.0" customHeight="1">
      <c r="A17" s="196"/>
      <c r="B17" s="200"/>
      <c r="D17" s="154"/>
      <c r="E17" s="10"/>
      <c r="J17" s="10"/>
      <c r="L17" s="200"/>
      <c r="N17" s="200"/>
      <c r="O17" s="154"/>
      <c r="P17" s="10"/>
      <c r="R17" s="200"/>
      <c r="T17" s="200"/>
      <c r="U17" s="154"/>
      <c r="V17" s="10"/>
      <c r="X17" s="200"/>
      <c r="Z17" s="200"/>
      <c r="AA17" s="154"/>
      <c r="AB17" s="10"/>
      <c r="AD17" s="200"/>
      <c r="AF17" s="200"/>
      <c r="AG17" s="154"/>
      <c r="AH17" s="10"/>
      <c r="AJ17" s="200"/>
      <c r="AL17" s="200"/>
      <c r="AM17" s="154"/>
      <c r="AN17" s="196"/>
      <c r="AO17" s="212"/>
      <c r="AT17" s="213"/>
      <c r="AU17" s="196"/>
      <c r="AV17" s="196"/>
      <c r="AW17" s="196"/>
      <c r="AX17" s="196"/>
      <c r="AY17" s="196"/>
      <c r="AZ17" s="196"/>
      <c r="BA17" s="196"/>
      <c r="BB17" s="196"/>
      <c r="BC17" s="196"/>
      <c r="BD17" s="196"/>
      <c r="BE17" s="196"/>
      <c r="BF17" s="196"/>
      <c r="BG17" s="196"/>
      <c r="BH17" s="196"/>
      <c r="BI17" s="196"/>
    </row>
    <row r="18" ht="15.0" customHeight="1">
      <c r="A18" s="196"/>
      <c r="B18" s="200"/>
      <c r="D18" s="154"/>
      <c r="E18" s="10"/>
      <c r="J18" s="226" t="str">
        <f>IF(AND('Mapa de Riesgos de Corrupción'!#REF!="Alta",'Mapa de Riesgos de Corrupción'!#REF!="Leve"),CONCATENATE("R",'Mapa de Riesgos de Corrupción'!#REF!),"")</f>
        <v>#ERROR!</v>
      </c>
      <c r="K18" s="199"/>
      <c r="L18" s="227" t="str">
        <f>IF(AND('Mapa de Riesgos de Corrupción'!#REF!="Alta",'Mapa de Riesgos de Corrupción'!#REF!="Leve"),CONCATENATE("R",'Mapa de Riesgos de Corrupción'!#REF!),"")</f>
        <v>#ERROR!</v>
      </c>
      <c r="M18" s="199"/>
      <c r="N18" s="227" t="str">
        <f>IF(AND('Mapa de Riesgos de Corrupción'!#REF!="Alta",'Mapa de Riesgos de Corrupción'!#REF!="Leve"),CONCATENATE("R",'Mapa de Riesgos de Corrupción'!#REF!),"")</f>
        <v>#ERROR!</v>
      </c>
      <c r="O18" s="202"/>
      <c r="P18" s="226" t="str">
        <f>IF(AND('Mapa de Riesgos de Corrupción'!#REF!="Alta",'Mapa de Riesgos de Corrupción'!#REF!="Menor"),CONCATENATE("R",'Mapa de Riesgos de Corrupción'!#REF!),"")</f>
        <v>#ERROR!</v>
      </c>
      <c r="Q18" s="199"/>
      <c r="R18" s="227" t="str">
        <f>IF(AND('Mapa de Riesgos de Corrupción'!#REF!="Alta",'Mapa de Riesgos de Corrupción'!#REF!="Menor"),CONCATENATE("R",'Mapa de Riesgos de Corrupción'!#REF!),"")</f>
        <v>#ERROR!</v>
      </c>
      <c r="S18" s="199"/>
      <c r="T18" s="227" t="str">
        <f>IF(AND('Mapa de Riesgos de Corrupción'!#REF!="Alta",'Mapa de Riesgos de Corrupción'!#REF!="Menor"),CONCATENATE("R",'Mapa de Riesgos de Corrupción'!#REF!),"")</f>
        <v>#ERROR!</v>
      </c>
      <c r="U18" s="202"/>
      <c r="V18" s="214" t="str">
        <f>IF(AND('Mapa de Riesgos de Corrupción'!#REF!="Alta",'Mapa de Riesgos de Corrupción'!#REF!="Moderado"),CONCATENATE("R",'Mapa de Riesgos de Corrupción'!#REF!),"")</f>
        <v>#ERROR!</v>
      </c>
      <c r="W18" s="199"/>
      <c r="X18" s="215" t="str">
        <f>IF(AND('Mapa de Riesgos de Corrupción'!#REF!="Alta",'Mapa de Riesgos de Corrupción'!#REF!="Moderado"),CONCATENATE("R",'Mapa de Riesgos de Corrupción'!#REF!),"")</f>
        <v>#ERROR!</v>
      </c>
      <c r="Y18" s="199"/>
      <c r="Z18" s="215" t="str">
        <f>IF(AND('Mapa de Riesgos de Corrupción'!#REF!="Alta",'Mapa de Riesgos de Corrupción'!#REF!="Moderado"),CONCATENATE("R",'Mapa de Riesgos de Corrupción'!#REF!),"")</f>
        <v>#ERROR!</v>
      </c>
      <c r="AA18" s="202"/>
      <c r="AB18" s="214" t="str">
        <f>IF(AND('Mapa de Riesgos de Corrupción'!#REF!="Alta",'Mapa de Riesgos de Corrupción'!#REF!="Mayor"),CONCATENATE("R",'Mapa de Riesgos de Corrupción'!#REF!),"")</f>
        <v>#ERROR!</v>
      </c>
      <c r="AC18" s="199"/>
      <c r="AD18" s="215" t="str">
        <f>IF(AND('Mapa de Riesgos de Corrupción'!#REF!="Alta",'Mapa de Riesgos de Corrupción'!#REF!="Mayor"),CONCATENATE("R",'Mapa de Riesgos de Corrupción'!#REF!),"")</f>
        <v>#ERROR!</v>
      </c>
      <c r="AE18" s="199"/>
      <c r="AF18" s="215" t="str">
        <f>IF(AND('Mapa de Riesgos de Corrupción'!#REF!="Alta",'Mapa de Riesgos de Corrupción'!#REF!="Mayor"),CONCATENATE("R",'Mapa de Riesgos de Corrupción'!#REF!),"")</f>
        <v>#ERROR!</v>
      </c>
      <c r="AG18" s="202"/>
      <c r="AH18" s="216" t="str">
        <f>IF(AND('Mapa de Riesgos de Corrupción'!#REF!="Alta",'Mapa de Riesgos de Corrupción'!#REF!="Catastrófico"),CONCATENATE("R",'Mapa de Riesgos de Corrupción'!#REF!),"")</f>
        <v>#ERROR!</v>
      </c>
      <c r="AI18" s="199"/>
      <c r="AJ18" s="217" t="str">
        <f>IF(AND('Mapa de Riesgos de Corrupción'!#REF!="Alta",'Mapa de Riesgos de Corrupción'!#REF!="Catastrófico"),CONCATENATE("R",'Mapa de Riesgos de Corrupción'!#REF!),"")</f>
        <v>#ERROR!</v>
      </c>
      <c r="AK18" s="199"/>
      <c r="AL18" s="217" t="str">
        <f>IF(AND('Mapa de Riesgos de Corrupción'!#REF!="Alta",'Mapa de Riesgos de Corrupción'!#REF!="Catastrófico"),CONCATENATE("R",'Mapa de Riesgos de Corrupción'!#REF!),"")</f>
        <v>#ERROR!</v>
      </c>
      <c r="AM18" s="202"/>
      <c r="AN18" s="196"/>
      <c r="AO18" s="212"/>
      <c r="AT18" s="213"/>
      <c r="AU18" s="196"/>
      <c r="AV18" s="196"/>
      <c r="AW18" s="196"/>
      <c r="AX18" s="196"/>
      <c r="AY18" s="196"/>
      <c r="AZ18" s="196"/>
      <c r="BA18" s="196"/>
      <c r="BB18" s="196"/>
      <c r="BC18" s="196"/>
      <c r="BD18" s="196"/>
      <c r="BE18" s="196"/>
      <c r="BF18" s="196"/>
      <c r="BG18" s="196"/>
      <c r="BH18" s="196"/>
      <c r="BI18" s="196"/>
    </row>
    <row r="19" ht="15.0" customHeight="1">
      <c r="A19" s="196"/>
      <c r="B19" s="200"/>
      <c r="D19" s="154"/>
      <c r="E19" s="10"/>
      <c r="J19" s="10"/>
      <c r="L19" s="200"/>
      <c r="N19" s="200"/>
      <c r="O19" s="154"/>
      <c r="P19" s="10"/>
      <c r="R19" s="200"/>
      <c r="T19" s="200"/>
      <c r="U19" s="154"/>
      <c r="V19" s="10"/>
      <c r="X19" s="200"/>
      <c r="Z19" s="200"/>
      <c r="AA19" s="154"/>
      <c r="AB19" s="10"/>
      <c r="AD19" s="200"/>
      <c r="AF19" s="200"/>
      <c r="AG19" s="154"/>
      <c r="AH19" s="10"/>
      <c r="AJ19" s="200"/>
      <c r="AL19" s="200"/>
      <c r="AM19" s="154"/>
      <c r="AN19" s="196"/>
      <c r="AO19" s="212"/>
      <c r="AT19" s="213"/>
      <c r="AU19" s="196"/>
      <c r="AV19" s="196"/>
      <c r="AW19" s="196"/>
      <c r="AX19" s="196"/>
      <c r="AY19" s="196"/>
      <c r="AZ19" s="196"/>
      <c r="BA19" s="196"/>
      <c r="BB19" s="196"/>
      <c r="BC19" s="196"/>
      <c r="BD19" s="196"/>
      <c r="BE19" s="196"/>
      <c r="BF19" s="196"/>
      <c r="BG19" s="196"/>
      <c r="BH19" s="196"/>
      <c r="BI19" s="196"/>
    </row>
    <row r="20" ht="15.0" customHeight="1">
      <c r="A20" s="196"/>
      <c r="B20" s="200"/>
      <c r="D20" s="154"/>
      <c r="E20" s="10"/>
      <c r="J20" s="226" t="str">
        <f>IF(AND('Mapa de Riesgos de Corrupción'!#REF!="Alta",'Mapa de Riesgos de Corrupción'!#REF!="Leve"),CONCATENATE("R",'Mapa de Riesgos de Corrupción'!#REF!),"")</f>
        <v>#ERROR!</v>
      </c>
      <c r="K20" s="199"/>
      <c r="L20" s="227" t="str">
        <f>IF(AND('Mapa de Riesgos de Corrupción'!#REF!="Alta",'Mapa de Riesgos de Corrupción'!#REF!="Leve"),CONCATENATE("R",'Mapa de Riesgos de Corrupción'!#REF!),"")</f>
        <v>#ERROR!</v>
      </c>
      <c r="M20" s="199"/>
      <c r="N20" s="227" t="str">
        <f>IF(AND('Mapa de Riesgos de Corrupción'!#REF!="Alta",'Mapa de Riesgos de Corrupción'!#REF!="Leve"),CONCATENATE("R",'Mapa de Riesgos de Corrupción'!#REF!),"")</f>
        <v>#ERROR!</v>
      </c>
      <c r="O20" s="202"/>
      <c r="P20" s="226" t="str">
        <f>IF(AND('Mapa de Riesgos de Corrupción'!#REF!="Alta",'Mapa de Riesgos de Corrupción'!#REF!="Menor"),CONCATENATE("R",'Mapa de Riesgos de Corrupción'!#REF!),"")</f>
        <v>#ERROR!</v>
      </c>
      <c r="Q20" s="199"/>
      <c r="R20" s="227" t="str">
        <f>IF(AND('Mapa de Riesgos de Corrupción'!#REF!="Alta",'Mapa de Riesgos de Corrupción'!#REF!="Menor"),CONCATENATE("R",'Mapa de Riesgos de Corrupción'!#REF!),"")</f>
        <v>#ERROR!</v>
      </c>
      <c r="S20" s="199"/>
      <c r="T20" s="227" t="str">
        <f>IF(AND('Mapa de Riesgos de Corrupción'!#REF!="Alta",'Mapa de Riesgos de Corrupción'!#REF!="Menor"),CONCATENATE("R",'Mapa de Riesgos de Corrupción'!#REF!),"")</f>
        <v>#ERROR!</v>
      </c>
      <c r="U20" s="202"/>
      <c r="V20" s="214" t="str">
        <f>IF(AND('Mapa de Riesgos de Corrupción'!#REF!="Alta",'Mapa de Riesgos de Corrupción'!#REF!="Moderado"),CONCATENATE("R",'Mapa de Riesgos de Corrupción'!#REF!),"")</f>
        <v>#ERROR!</v>
      </c>
      <c r="W20" s="199"/>
      <c r="X20" s="215" t="str">
        <f>IF(AND('Mapa de Riesgos de Corrupción'!#REF!="Alta",'Mapa de Riesgos de Corrupción'!#REF!="Moderado"),CONCATENATE("R",'Mapa de Riesgos de Corrupción'!#REF!),"")</f>
        <v>#ERROR!</v>
      </c>
      <c r="Y20" s="199"/>
      <c r="Z20" s="215" t="str">
        <f>IF(AND('Mapa de Riesgos de Corrupción'!#REF!="Alta",'Mapa de Riesgos de Corrupción'!#REF!="Moderado"),CONCATENATE("R",'Mapa de Riesgos de Corrupción'!#REF!),"")</f>
        <v>#ERROR!</v>
      </c>
      <c r="AA20" s="202"/>
      <c r="AB20" s="214" t="str">
        <f>IF(AND('Mapa de Riesgos de Corrupción'!#REF!="Alta",'Mapa de Riesgos de Corrupción'!#REF!="Mayor"),CONCATENATE("R",'Mapa de Riesgos de Corrupción'!#REF!),"")</f>
        <v>#ERROR!</v>
      </c>
      <c r="AC20" s="199"/>
      <c r="AD20" s="215" t="str">
        <f>IF(AND('Mapa de Riesgos de Corrupción'!#REF!="Alta",'Mapa de Riesgos de Corrupción'!#REF!="Mayor"),CONCATENATE("R",'Mapa de Riesgos de Corrupción'!#REF!),"")</f>
        <v>#ERROR!</v>
      </c>
      <c r="AE20" s="199"/>
      <c r="AF20" s="215" t="str">
        <f>IF(AND('Mapa de Riesgos de Corrupción'!#REF!="Alta",'Mapa de Riesgos de Corrupción'!#REF!="Mayor"),CONCATENATE("R",'Mapa de Riesgos de Corrupción'!#REF!),"")</f>
        <v>#ERROR!</v>
      </c>
      <c r="AG20" s="202"/>
      <c r="AH20" s="216" t="str">
        <f>IF(AND('Mapa de Riesgos de Corrupción'!#REF!="Alta",'Mapa de Riesgos de Corrupción'!#REF!="Catastrófico"),CONCATENATE("R",'Mapa de Riesgos de Corrupción'!#REF!),"")</f>
        <v>#ERROR!</v>
      </c>
      <c r="AI20" s="199"/>
      <c r="AJ20" s="217" t="str">
        <f>IF(AND('Mapa de Riesgos de Corrupción'!#REF!="Alta",'Mapa de Riesgos de Corrupción'!#REF!="Catastrófico"),CONCATENATE("R",'Mapa de Riesgos de Corrupción'!#REF!),"")</f>
        <v>#ERROR!</v>
      </c>
      <c r="AK20" s="199"/>
      <c r="AL20" s="217" t="str">
        <f>IF(AND('Mapa de Riesgos de Corrupción'!#REF!="Alta",'Mapa de Riesgos de Corrupción'!#REF!="Catastrófico"),CONCATENATE("R",'Mapa de Riesgos de Corrupción'!#REF!),"")</f>
        <v>#ERROR!</v>
      </c>
      <c r="AM20" s="202"/>
      <c r="AN20" s="196"/>
      <c r="AO20" s="212"/>
      <c r="AT20" s="213"/>
      <c r="AU20" s="196"/>
      <c r="AV20" s="196"/>
      <c r="AW20" s="196"/>
      <c r="AX20" s="196"/>
      <c r="AY20" s="196"/>
      <c r="AZ20" s="196"/>
      <c r="BA20" s="196"/>
      <c r="BB20" s="196"/>
      <c r="BC20" s="196"/>
      <c r="BD20" s="196"/>
      <c r="BE20" s="196"/>
      <c r="BF20" s="196"/>
      <c r="BG20" s="196"/>
      <c r="BH20" s="196"/>
      <c r="BI20" s="196"/>
    </row>
    <row r="21" ht="15.75" customHeight="1">
      <c r="A21" s="196"/>
      <c r="B21" s="200"/>
      <c r="D21" s="154"/>
      <c r="E21" s="11"/>
      <c r="F21" s="12"/>
      <c r="G21" s="12"/>
      <c r="H21" s="12"/>
      <c r="I21" s="12"/>
      <c r="J21" s="11"/>
      <c r="K21" s="12"/>
      <c r="L21" s="219"/>
      <c r="M21" s="12"/>
      <c r="N21" s="219"/>
      <c r="O21" s="218"/>
      <c r="P21" s="11"/>
      <c r="Q21" s="12"/>
      <c r="R21" s="219"/>
      <c r="S21" s="12"/>
      <c r="T21" s="219"/>
      <c r="U21" s="218"/>
      <c r="V21" s="11"/>
      <c r="W21" s="12"/>
      <c r="X21" s="219"/>
      <c r="Y21" s="12"/>
      <c r="Z21" s="219"/>
      <c r="AA21" s="218"/>
      <c r="AB21" s="11"/>
      <c r="AC21" s="12"/>
      <c r="AD21" s="219"/>
      <c r="AE21" s="12"/>
      <c r="AF21" s="219"/>
      <c r="AG21" s="218"/>
      <c r="AH21" s="11"/>
      <c r="AI21" s="12"/>
      <c r="AJ21" s="219"/>
      <c r="AK21" s="12"/>
      <c r="AL21" s="219"/>
      <c r="AM21" s="218"/>
      <c r="AN21" s="196"/>
      <c r="AO21" s="220"/>
      <c r="AP21" s="221"/>
      <c r="AQ21" s="221"/>
      <c r="AR21" s="221"/>
      <c r="AS21" s="221"/>
      <c r="AT21" s="222"/>
      <c r="AU21" s="196"/>
      <c r="AV21" s="196"/>
      <c r="AW21" s="196"/>
      <c r="AX21" s="196"/>
      <c r="AY21" s="196"/>
      <c r="AZ21" s="196"/>
      <c r="BA21" s="196"/>
      <c r="BB21" s="196"/>
      <c r="BC21" s="196"/>
      <c r="BD21" s="196"/>
      <c r="BE21" s="196"/>
      <c r="BF21" s="196"/>
      <c r="BG21" s="196"/>
      <c r="BH21" s="196"/>
      <c r="BI21" s="196"/>
    </row>
    <row r="22" ht="15.75" customHeight="1">
      <c r="A22" s="196"/>
      <c r="B22" s="200"/>
      <c r="D22" s="154"/>
      <c r="E22" s="203" t="s">
        <v>332</v>
      </c>
      <c r="F22" s="2"/>
      <c r="G22" s="2"/>
      <c r="H22" s="2"/>
      <c r="I22" s="204"/>
      <c r="J22" s="223" t="str">
        <f>IF(AND('Mapa de Riesgos de Corrupción'!#REF!="Media",'Mapa de Riesgos de Corrupción'!#REF!="Leve"),CONCATENATE("R",'Mapa de Riesgos de Corrupción'!#REF!),"")</f>
        <v>#ERROR!</v>
      </c>
      <c r="K22" s="2"/>
      <c r="L22" s="224" t="str">
        <f>IF(AND('Mapa de Riesgos de Corrupción'!#REF!="Media",'Mapa de Riesgos de Corrupción'!#REF!="Leve"),CONCATENATE("R",'Mapa de Riesgos de Corrupción'!#REF!),"")</f>
        <v>#ERROR!</v>
      </c>
      <c r="M22" s="2"/>
      <c r="N22" s="224" t="str">
        <f>IF(AND('Mapa de Riesgos de Corrupción'!#REF!="Media",'Mapa de Riesgos de Corrupción'!#REF!="Leve"),CONCATENATE("R",'Mapa de Riesgos de Corrupción'!#REF!),"")</f>
        <v>#ERROR!</v>
      </c>
      <c r="O22" s="204"/>
      <c r="P22" s="223" t="str">
        <f>IF(AND('Mapa de Riesgos de Corrupción'!#REF!="Media",'Mapa de Riesgos de Corrupción'!#REF!="Menor"),CONCATENATE("R",'Mapa de Riesgos de Corrupción'!#REF!),"")</f>
        <v>#ERROR!</v>
      </c>
      <c r="Q22" s="2"/>
      <c r="R22" s="224" t="str">
        <f>IF(AND('Mapa de Riesgos de Corrupción'!#REF!="Media",'Mapa de Riesgos de Corrupción'!#REF!="Menor"),CONCATENATE("R",'Mapa de Riesgos de Corrupción'!#REF!),"")</f>
        <v>#ERROR!</v>
      </c>
      <c r="S22" s="2"/>
      <c r="T22" s="224" t="str">
        <f>IF(AND('Mapa de Riesgos de Corrupción'!#REF!="Media",'Mapa de Riesgos de Corrupción'!#REF!="Menor"),CONCATENATE("R",'Mapa de Riesgos de Corrupción'!#REF!),"")</f>
        <v>#ERROR!</v>
      </c>
      <c r="U22" s="204"/>
      <c r="V22" s="223" t="str">
        <f>IF(AND('Mapa de Riesgos de Corrupción'!#REF!="Media",'Mapa de Riesgos de Corrupción'!#REF!="Moderado"),CONCATENATE("R",'Mapa de Riesgos de Corrupción'!#REF!),"")</f>
        <v>#ERROR!</v>
      </c>
      <c r="W22" s="2"/>
      <c r="X22" s="224" t="str">
        <f>IF(AND('Mapa de Riesgos de Corrupción'!#REF!="Media",'Mapa de Riesgos de Corrupción'!#REF!="Moderado"),CONCATENATE("R",'Mapa de Riesgos de Corrupción'!#REF!),"")</f>
        <v>#ERROR!</v>
      </c>
      <c r="Y22" s="2"/>
      <c r="Z22" s="224" t="str">
        <f>IF(AND('Mapa de Riesgos de Corrupción'!#REF!="Media",'Mapa de Riesgos de Corrupción'!#REF!="Moderado"),CONCATENATE("R",'Mapa de Riesgos de Corrupción'!#REF!),"")</f>
        <v>#ERROR!</v>
      </c>
      <c r="AA22" s="204"/>
      <c r="AB22" s="205" t="str">
        <f>IF(AND('Mapa de Riesgos de Corrupción'!#REF!="Media",'Mapa de Riesgos de Corrupción'!#REF!="Mayor"),CONCATENATE("R",'Mapa de Riesgos de Corrupción'!#REF!),"")</f>
        <v>#ERROR!</v>
      </c>
      <c r="AC22" s="2"/>
      <c r="AD22" s="206" t="str">
        <f>IF(AND('Mapa de Riesgos de Corrupción'!#REF!="Media",'Mapa de Riesgos de Corrupción'!#REF!="Mayor"),CONCATENATE("R",'Mapa de Riesgos de Corrupción'!#REF!),"")</f>
        <v>#ERROR!</v>
      </c>
      <c r="AE22" s="2"/>
      <c r="AF22" s="206" t="str">
        <f>IF(AND('Mapa de Riesgos de Corrupción'!#REF!="Media",'Mapa de Riesgos de Corrupción'!#REF!="Mayor"),CONCATENATE("R",'Mapa de Riesgos de Corrupción'!#REF!),"")</f>
        <v>#ERROR!</v>
      </c>
      <c r="AG22" s="204"/>
      <c r="AH22" s="207" t="str">
        <f>IF(AND('Mapa de Riesgos de Corrupción'!#REF!="Media",'Mapa de Riesgos de Corrupción'!#REF!="Catastrófico"),CONCATENATE("R",'Mapa de Riesgos de Corrupción'!#REF!),"")</f>
        <v>#ERROR!</v>
      </c>
      <c r="AI22" s="2"/>
      <c r="AJ22" s="208" t="str">
        <f>IF(AND('Mapa de Riesgos de Corrupción'!#REF!="Media",'Mapa de Riesgos de Corrupción'!#REF!="Catastrófico"),CONCATENATE("R",'Mapa de Riesgos de Corrupción'!#REF!),"")</f>
        <v>#ERROR!</v>
      </c>
      <c r="AK22" s="2"/>
      <c r="AL22" s="208" t="str">
        <f>IF(AND('Mapa de Riesgos de Corrupción'!#REF!="Media",'Mapa de Riesgos de Corrupción'!#REF!="Catastrófico"),CONCATENATE("R",'Mapa de Riesgos de Corrupción'!#REF!),"")</f>
        <v>#ERROR!</v>
      </c>
      <c r="AM22" s="204"/>
      <c r="AN22" s="196"/>
      <c r="AO22" s="228" t="s">
        <v>333</v>
      </c>
      <c r="AP22" s="210"/>
      <c r="AQ22" s="210"/>
      <c r="AR22" s="210"/>
      <c r="AS22" s="210"/>
      <c r="AT22" s="211"/>
      <c r="AU22" s="196"/>
      <c r="AV22" s="196"/>
      <c r="AW22" s="196"/>
      <c r="AX22" s="196"/>
      <c r="AY22" s="196"/>
      <c r="AZ22" s="196"/>
      <c r="BA22" s="196"/>
      <c r="BB22" s="196"/>
      <c r="BC22" s="196"/>
      <c r="BD22" s="196"/>
      <c r="BE22" s="196"/>
      <c r="BF22" s="196"/>
      <c r="BG22" s="196"/>
      <c r="BH22" s="196"/>
      <c r="BI22" s="196"/>
    </row>
    <row r="23" ht="15.75" customHeight="1">
      <c r="A23" s="196"/>
      <c r="B23" s="200"/>
      <c r="D23" s="154"/>
      <c r="E23" s="10"/>
      <c r="I23" s="154"/>
      <c r="J23" s="10"/>
      <c r="L23" s="200"/>
      <c r="N23" s="200"/>
      <c r="O23" s="154"/>
      <c r="P23" s="10"/>
      <c r="R23" s="200"/>
      <c r="T23" s="200"/>
      <c r="U23" s="154"/>
      <c r="V23" s="10"/>
      <c r="X23" s="200"/>
      <c r="Z23" s="200"/>
      <c r="AA23" s="154"/>
      <c r="AB23" s="10"/>
      <c r="AD23" s="200"/>
      <c r="AF23" s="200"/>
      <c r="AG23" s="154"/>
      <c r="AH23" s="10"/>
      <c r="AJ23" s="200"/>
      <c r="AL23" s="200"/>
      <c r="AM23" s="154"/>
      <c r="AN23" s="196"/>
      <c r="AO23" s="212"/>
      <c r="AT23" s="213"/>
      <c r="AU23" s="196"/>
      <c r="AV23" s="196"/>
      <c r="AW23" s="196"/>
      <c r="AX23" s="196"/>
      <c r="AY23" s="196"/>
      <c r="AZ23" s="196"/>
      <c r="BA23" s="196"/>
      <c r="BB23" s="196"/>
      <c r="BC23" s="196"/>
      <c r="BD23" s="196"/>
      <c r="BE23" s="196"/>
      <c r="BF23" s="196"/>
      <c r="BG23" s="196"/>
      <c r="BH23" s="196"/>
      <c r="BI23" s="196"/>
    </row>
    <row r="24" ht="15.75" customHeight="1">
      <c r="A24" s="196"/>
      <c r="B24" s="200"/>
      <c r="D24" s="154"/>
      <c r="E24" s="10"/>
      <c r="I24" s="154"/>
      <c r="J24" s="226" t="str">
        <f>IF(AND('Mapa de Riesgos de Corrupción'!$K$13="Media",'Mapa de Riesgos de Corrupción'!$O$13="Leve"),CONCATENATE("R",'Mapa de Riesgos de Corrupción'!$A$13),"")</f>
        <v/>
      </c>
      <c r="K24" s="199"/>
      <c r="L24" s="227" t="str">
        <f>IF(AND('Mapa de Riesgos de Corrupción'!$K$16="Media",'Mapa de Riesgos de Corrupción'!$O$16="Leve"),CONCATENATE("R",'Mapa de Riesgos de Corrupción'!$A$16),"")</f>
        <v/>
      </c>
      <c r="M24" s="199"/>
      <c r="N24" s="227" t="str">
        <f>IF(AND('Mapa de Riesgos de Corrupción'!#REF!="Media",'Mapa de Riesgos de Corrupción'!#REF!="Leve"),CONCATENATE("R",'Mapa de Riesgos de Corrupción'!#REF!),"")</f>
        <v>#ERROR!</v>
      </c>
      <c r="O24" s="202"/>
      <c r="P24" s="226" t="str">
        <f>IF(AND('Mapa de Riesgos de Corrupción'!$K$13="Media",'Mapa de Riesgos de Corrupción'!$O$13="Menor"),CONCATENATE("R",'Mapa de Riesgos de Corrupción'!$A$13),"")</f>
        <v/>
      </c>
      <c r="Q24" s="199"/>
      <c r="R24" s="227" t="str">
        <f>IF(AND('Mapa de Riesgos de Corrupción'!$K$16="Media",'Mapa de Riesgos de Corrupción'!$O$16="Menor"),CONCATENATE("R",'Mapa de Riesgos de Corrupción'!$A$16),"")</f>
        <v/>
      </c>
      <c r="S24" s="199"/>
      <c r="T24" s="227" t="str">
        <f>IF(AND('Mapa de Riesgos de Corrupción'!#REF!="Media",'Mapa de Riesgos de Corrupción'!#REF!="Menor"),CONCATENATE("R",'Mapa de Riesgos de Corrupción'!#REF!),"")</f>
        <v>#ERROR!</v>
      </c>
      <c r="U24" s="202"/>
      <c r="V24" s="226" t="str">
        <f>IF(AND('Mapa de Riesgos de Corrupción'!$K$13="Media",'Mapa de Riesgos de Corrupción'!$O$13="Moderado"),CONCATENATE("R",'Mapa de Riesgos de Corrupción'!$A$13),"")</f>
        <v/>
      </c>
      <c r="W24" s="199"/>
      <c r="X24" s="227" t="str">
        <f>IF(AND('Mapa de Riesgos de Corrupción'!$K$16="Media",'Mapa de Riesgos de Corrupción'!$O$16="Moderado"),CONCATENATE("R",'Mapa de Riesgos de Corrupción'!$A$16),"")</f>
        <v/>
      </c>
      <c r="Y24" s="199"/>
      <c r="Z24" s="227" t="str">
        <f>IF(AND('Mapa de Riesgos de Corrupción'!#REF!="Media",'Mapa de Riesgos de Corrupción'!#REF!="Moderado"),CONCATENATE("R",'Mapa de Riesgos de Corrupción'!#REF!),"")</f>
        <v>#ERROR!</v>
      </c>
      <c r="AA24" s="202"/>
      <c r="AB24" s="214" t="str">
        <f>IF(AND('Mapa de Riesgos de Corrupción'!$K$13="Media",'Mapa de Riesgos de Corrupción'!$O$13="Mayor"),CONCATENATE("R",'Mapa de Riesgos de Corrupción'!$A$13),"")</f>
        <v/>
      </c>
      <c r="AC24" s="199"/>
      <c r="AD24" s="215" t="str">
        <f>IF(AND('Mapa de Riesgos de Corrupción'!$K$16="Media",'Mapa de Riesgos de Corrupción'!$O$16="Mayor"),CONCATENATE("R",'Mapa de Riesgos de Corrupción'!$A$16),"")</f>
        <v/>
      </c>
      <c r="AE24" s="199"/>
      <c r="AF24" s="215" t="str">
        <f>IF(AND('Mapa de Riesgos de Corrupción'!#REF!="Media",'Mapa de Riesgos de Corrupción'!#REF!="Mayor"),CONCATENATE("R",'Mapa de Riesgos de Corrupción'!#REF!),"")</f>
        <v>#ERROR!</v>
      </c>
      <c r="AG24" s="202"/>
      <c r="AH24" s="216" t="str">
        <f>IF(AND('Mapa de Riesgos de Corrupción'!$K$13="Media",'Mapa de Riesgos de Corrupción'!$O$13="Catastrófico"),CONCATENATE("R",'Mapa de Riesgos de Corrupción'!$A$13),"")</f>
        <v>RRC6</v>
      </c>
      <c r="AI24" s="199"/>
      <c r="AJ24" s="217" t="str">
        <f>IF(AND('Mapa de Riesgos de Corrupción'!$K$16="Media",'Mapa de Riesgos de Corrupción'!$O$16="Catastrófico"),CONCATENATE("R",'Mapa de Riesgos de Corrupción'!$A$16),"")</f>
        <v/>
      </c>
      <c r="AK24" s="199"/>
      <c r="AL24" s="217" t="str">
        <f>IF(AND('Mapa de Riesgos de Corrupción'!#REF!="Media",'Mapa de Riesgos de Corrupción'!#REF!="Catastrófico"),CONCATENATE("R",'Mapa de Riesgos de Corrupción'!#REF!),"")</f>
        <v>#ERROR!</v>
      </c>
      <c r="AM24" s="202"/>
      <c r="AN24" s="196"/>
      <c r="AO24" s="212"/>
      <c r="AT24" s="213"/>
      <c r="AU24" s="196"/>
      <c r="AV24" s="196"/>
      <c r="AW24" s="196"/>
      <c r="AX24" s="196"/>
      <c r="AY24" s="196"/>
      <c r="AZ24" s="196"/>
      <c r="BA24" s="196"/>
      <c r="BB24" s="196"/>
      <c r="BC24" s="196"/>
      <c r="BD24" s="196"/>
      <c r="BE24" s="196"/>
      <c r="BF24" s="196"/>
      <c r="BG24" s="196"/>
      <c r="BH24" s="196"/>
      <c r="BI24" s="196"/>
    </row>
    <row r="25" ht="15.75" customHeight="1">
      <c r="A25" s="196"/>
      <c r="B25" s="200"/>
      <c r="D25" s="154"/>
      <c r="E25" s="10"/>
      <c r="I25" s="154"/>
      <c r="J25" s="10"/>
      <c r="L25" s="200"/>
      <c r="N25" s="200"/>
      <c r="O25" s="154"/>
      <c r="P25" s="10"/>
      <c r="R25" s="200"/>
      <c r="T25" s="200"/>
      <c r="U25" s="154"/>
      <c r="V25" s="10"/>
      <c r="X25" s="200"/>
      <c r="Z25" s="200"/>
      <c r="AA25" s="154"/>
      <c r="AB25" s="10"/>
      <c r="AD25" s="200"/>
      <c r="AF25" s="200"/>
      <c r="AG25" s="154"/>
      <c r="AH25" s="10"/>
      <c r="AJ25" s="200"/>
      <c r="AL25" s="200"/>
      <c r="AM25" s="154"/>
      <c r="AN25" s="196"/>
      <c r="AO25" s="212"/>
      <c r="AT25" s="213"/>
      <c r="AU25" s="196"/>
      <c r="AV25" s="196"/>
      <c r="AW25" s="196"/>
      <c r="AX25" s="196"/>
      <c r="AY25" s="196"/>
      <c r="AZ25" s="196"/>
      <c r="BA25" s="196"/>
      <c r="BB25" s="196"/>
      <c r="BC25" s="196"/>
      <c r="BD25" s="196"/>
      <c r="BE25" s="196"/>
      <c r="BF25" s="196"/>
      <c r="BG25" s="196"/>
      <c r="BH25" s="196"/>
      <c r="BI25" s="196"/>
    </row>
    <row r="26" ht="15.75" customHeight="1">
      <c r="A26" s="196"/>
      <c r="B26" s="200"/>
      <c r="D26" s="154"/>
      <c r="E26" s="10"/>
      <c r="I26" s="154"/>
      <c r="J26" s="226" t="str">
        <f>IF(AND('Mapa de Riesgos de Corrupción'!#REF!="Media",'Mapa de Riesgos de Corrupción'!#REF!="Leve"),CONCATENATE("R",'Mapa de Riesgos de Corrupción'!#REF!),"")</f>
        <v>#ERROR!</v>
      </c>
      <c r="K26" s="199"/>
      <c r="L26" s="227" t="str">
        <f>IF(AND('Mapa de Riesgos de Corrupción'!#REF!="Media",'Mapa de Riesgos de Corrupción'!#REF!="Leve"),CONCATENATE("R",'Mapa de Riesgos de Corrupción'!#REF!),"")</f>
        <v>#ERROR!</v>
      </c>
      <c r="M26" s="199"/>
      <c r="N26" s="227" t="str">
        <f>IF(AND('Mapa de Riesgos de Corrupción'!#REF!="Media",'Mapa de Riesgos de Corrupción'!#REF!="Leve"),CONCATENATE("R",'Mapa de Riesgos de Corrupción'!#REF!),"")</f>
        <v>#ERROR!</v>
      </c>
      <c r="O26" s="202"/>
      <c r="P26" s="226" t="str">
        <f>IF(AND('Mapa de Riesgos de Corrupción'!#REF!="Media",'Mapa de Riesgos de Corrupción'!#REF!="Menor"),CONCATENATE("R",'Mapa de Riesgos de Corrupción'!#REF!),"")</f>
        <v>#ERROR!</v>
      </c>
      <c r="Q26" s="199"/>
      <c r="R26" s="227" t="str">
        <f>IF(AND('Mapa de Riesgos de Corrupción'!#REF!="Media",'Mapa de Riesgos de Corrupción'!#REF!="Menor"),CONCATENATE("R",'Mapa de Riesgos de Corrupción'!#REF!),"")</f>
        <v>#ERROR!</v>
      </c>
      <c r="S26" s="199"/>
      <c r="T26" s="227" t="str">
        <f>IF(AND('Mapa de Riesgos de Corrupción'!#REF!="Media",'Mapa de Riesgos de Corrupción'!#REF!="Menor"),CONCATENATE("R",'Mapa de Riesgos de Corrupción'!#REF!),"")</f>
        <v>#ERROR!</v>
      </c>
      <c r="U26" s="202"/>
      <c r="V26" s="226" t="str">
        <f>IF(AND('Mapa de Riesgos de Corrupción'!#REF!="Media",'Mapa de Riesgos de Corrupción'!#REF!="Moderado"),CONCATENATE("R",'Mapa de Riesgos de Corrupción'!#REF!),"")</f>
        <v>#ERROR!</v>
      </c>
      <c r="W26" s="199"/>
      <c r="X26" s="227" t="str">
        <f>IF(AND('Mapa de Riesgos de Corrupción'!#REF!="Media",'Mapa de Riesgos de Corrupción'!#REF!="Moderado"),CONCATENATE("R",'Mapa de Riesgos de Corrupción'!#REF!),"")</f>
        <v>#ERROR!</v>
      </c>
      <c r="Y26" s="199"/>
      <c r="Z26" s="227" t="str">
        <f>IF(AND('Mapa de Riesgos de Corrupción'!#REF!="Media",'Mapa de Riesgos de Corrupción'!#REF!="Moderado"),CONCATENATE("R",'Mapa de Riesgos de Corrupción'!#REF!),"")</f>
        <v>#ERROR!</v>
      </c>
      <c r="AA26" s="202"/>
      <c r="AB26" s="214" t="str">
        <f>IF(AND('Mapa de Riesgos de Corrupción'!#REF!="Media",'Mapa de Riesgos de Corrupción'!#REF!="Mayor"),CONCATENATE("R",'Mapa de Riesgos de Corrupción'!#REF!),"")</f>
        <v>#ERROR!</v>
      </c>
      <c r="AC26" s="199"/>
      <c r="AD26" s="215" t="str">
        <f>IF(AND('Mapa de Riesgos de Corrupción'!#REF!="Media",'Mapa de Riesgos de Corrupción'!#REF!="Mayor"),CONCATENATE("R",'Mapa de Riesgos de Corrupción'!#REF!),"")</f>
        <v>#ERROR!</v>
      </c>
      <c r="AE26" s="199"/>
      <c r="AF26" s="215" t="str">
        <f>IF(AND('Mapa de Riesgos de Corrupción'!#REF!="Media",'Mapa de Riesgos de Corrupción'!#REF!="Mayor"),CONCATENATE("R",'Mapa de Riesgos de Corrupción'!#REF!),"")</f>
        <v>#ERROR!</v>
      </c>
      <c r="AG26" s="202"/>
      <c r="AH26" s="216" t="str">
        <f>IF(AND('Mapa de Riesgos de Corrupción'!#REF!="Media",'Mapa de Riesgos de Corrupción'!#REF!="Catastrófico"),CONCATENATE("R",'Mapa de Riesgos de Corrupción'!#REF!),"")</f>
        <v>#ERROR!</v>
      </c>
      <c r="AI26" s="199"/>
      <c r="AJ26" s="217" t="str">
        <f>IF(AND('Mapa de Riesgos de Corrupción'!#REF!="Media",'Mapa de Riesgos de Corrupción'!#REF!="Catastrófico"),CONCATENATE("R",'Mapa de Riesgos de Corrupción'!#REF!),"")</f>
        <v>#ERROR!</v>
      </c>
      <c r="AK26" s="199"/>
      <c r="AL26" s="217" t="str">
        <f>IF(AND('Mapa de Riesgos de Corrupción'!#REF!="Media",'Mapa de Riesgos de Corrupción'!#REF!="Catastrófico"),CONCATENATE("R",'Mapa de Riesgos de Corrupción'!#REF!),"")</f>
        <v>#ERROR!</v>
      </c>
      <c r="AM26" s="202"/>
      <c r="AN26" s="196"/>
      <c r="AO26" s="212"/>
      <c r="AT26" s="213"/>
      <c r="AU26" s="196"/>
      <c r="AV26" s="196"/>
      <c r="AW26" s="196"/>
      <c r="AX26" s="196"/>
      <c r="AY26" s="196"/>
      <c r="AZ26" s="196"/>
      <c r="BA26" s="196"/>
      <c r="BB26" s="196"/>
      <c r="BC26" s="196"/>
      <c r="BD26" s="196"/>
      <c r="BE26" s="196"/>
      <c r="BF26" s="196"/>
      <c r="BG26" s="196"/>
      <c r="BH26" s="196"/>
      <c r="BI26" s="196"/>
    </row>
    <row r="27" ht="15.75" customHeight="1">
      <c r="A27" s="196"/>
      <c r="B27" s="200"/>
      <c r="D27" s="154"/>
      <c r="E27" s="10"/>
      <c r="I27" s="154"/>
      <c r="J27" s="10"/>
      <c r="L27" s="200"/>
      <c r="N27" s="200"/>
      <c r="O27" s="154"/>
      <c r="P27" s="10"/>
      <c r="R27" s="200"/>
      <c r="T27" s="200"/>
      <c r="U27" s="154"/>
      <c r="V27" s="10"/>
      <c r="X27" s="200"/>
      <c r="Z27" s="200"/>
      <c r="AA27" s="154"/>
      <c r="AB27" s="10"/>
      <c r="AD27" s="200"/>
      <c r="AF27" s="200"/>
      <c r="AG27" s="154"/>
      <c r="AH27" s="10"/>
      <c r="AJ27" s="200"/>
      <c r="AL27" s="200"/>
      <c r="AM27" s="154"/>
      <c r="AN27" s="196"/>
      <c r="AO27" s="212"/>
      <c r="AT27" s="213"/>
      <c r="AU27" s="196"/>
      <c r="AV27" s="196"/>
      <c r="AW27" s="196"/>
      <c r="AX27" s="196"/>
      <c r="AY27" s="196"/>
      <c r="AZ27" s="196"/>
      <c r="BA27" s="196"/>
      <c r="BB27" s="196"/>
      <c r="BC27" s="196"/>
      <c r="BD27" s="196"/>
      <c r="BE27" s="196"/>
      <c r="BF27" s="196"/>
      <c r="BG27" s="196"/>
      <c r="BH27" s="196"/>
      <c r="BI27" s="196"/>
    </row>
    <row r="28" ht="15.75" customHeight="1">
      <c r="A28" s="196"/>
      <c r="B28" s="200"/>
      <c r="D28" s="154"/>
      <c r="E28" s="10"/>
      <c r="I28" s="154"/>
      <c r="J28" s="226" t="str">
        <f>IF(AND('Mapa de Riesgos de Corrupción'!#REF!="Media",'Mapa de Riesgos de Corrupción'!#REF!="Leve"),CONCATENATE("R",'Mapa de Riesgos de Corrupción'!#REF!),"")</f>
        <v>#ERROR!</v>
      </c>
      <c r="K28" s="199"/>
      <c r="L28" s="227" t="str">
        <f>IF(AND('Mapa de Riesgos de Corrupción'!#REF!="Media",'Mapa de Riesgos de Corrupción'!#REF!="Leve"),CONCATENATE("R",'Mapa de Riesgos de Corrupción'!#REF!),"")</f>
        <v>#ERROR!</v>
      </c>
      <c r="M28" s="199"/>
      <c r="N28" s="227" t="str">
        <f>IF(AND('Mapa de Riesgos de Corrupción'!#REF!="Media",'Mapa de Riesgos de Corrupción'!#REF!="Leve"),CONCATENATE("R",'Mapa de Riesgos de Corrupción'!#REF!),"")</f>
        <v>#ERROR!</v>
      </c>
      <c r="O28" s="202"/>
      <c r="P28" s="226" t="str">
        <f>IF(AND('Mapa de Riesgos de Corrupción'!#REF!="Media",'Mapa de Riesgos de Corrupción'!#REF!="Menor"),CONCATENATE("R",'Mapa de Riesgos de Corrupción'!#REF!),"")</f>
        <v>#ERROR!</v>
      </c>
      <c r="Q28" s="199"/>
      <c r="R28" s="227" t="str">
        <f>IF(AND('Mapa de Riesgos de Corrupción'!#REF!="Media",'Mapa de Riesgos de Corrupción'!#REF!="Menor"),CONCATENATE("R",'Mapa de Riesgos de Corrupción'!#REF!),"")</f>
        <v>#ERROR!</v>
      </c>
      <c r="S28" s="199"/>
      <c r="T28" s="227" t="str">
        <f>IF(AND('Mapa de Riesgos de Corrupción'!#REF!="Media",'Mapa de Riesgos de Corrupción'!#REF!="Menor"),CONCATENATE("R",'Mapa de Riesgos de Corrupción'!#REF!),"")</f>
        <v>#ERROR!</v>
      </c>
      <c r="U28" s="202"/>
      <c r="V28" s="226" t="str">
        <f>IF(AND('Mapa de Riesgos de Corrupción'!#REF!="Media",'Mapa de Riesgos de Corrupción'!#REF!="Moderado"),CONCATENATE("R",'Mapa de Riesgos de Corrupción'!#REF!),"")</f>
        <v>#ERROR!</v>
      </c>
      <c r="W28" s="199"/>
      <c r="X28" s="227" t="str">
        <f>IF(AND('Mapa de Riesgos de Corrupción'!#REF!="Media",'Mapa de Riesgos de Corrupción'!#REF!="Moderado"),CONCATENATE("R",'Mapa de Riesgos de Corrupción'!#REF!),"")</f>
        <v>#ERROR!</v>
      </c>
      <c r="Y28" s="199"/>
      <c r="Z28" s="227" t="str">
        <f>IF(AND('Mapa de Riesgos de Corrupción'!#REF!="Media",'Mapa de Riesgos de Corrupción'!#REF!="Moderado"),CONCATENATE("R",'Mapa de Riesgos de Corrupción'!#REF!),"")</f>
        <v>#ERROR!</v>
      </c>
      <c r="AA28" s="202"/>
      <c r="AB28" s="214" t="str">
        <f>IF(AND('Mapa de Riesgos de Corrupción'!#REF!="Media",'Mapa de Riesgos de Corrupción'!#REF!="Mayor"),CONCATENATE("R",'Mapa de Riesgos de Corrupción'!#REF!),"")</f>
        <v>#ERROR!</v>
      </c>
      <c r="AC28" s="199"/>
      <c r="AD28" s="215" t="str">
        <f>IF(AND('Mapa de Riesgos de Corrupción'!#REF!="Media",'Mapa de Riesgos de Corrupción'!#REF!="Mayor"),CONCATENATE("R",'Mapa de Riesgos de Corrupción'!#REF!),"")</f>
        <v>#ERROR!</v>
      </c>
      <c r="AE28" s="199"/>
      <c r="AF28" s="215" t="str">
        <f>IF(AND('Mapa de Riesgos de Corrupción'!#REF!="Media",'Mapa de Riesgos de Corrupción'!#REF!="Mayor"),CONCATENATE("R",'Mapa de Riesgos de Corrupción'!#REF!),"")</f>
        <v>#ERROR!</v>
      </c>
      <c r="AG28" s="202"/>
      <c r="AH28" s="216" t="str">
        <f>IF(AND('Mapa de Riesgos de Corrupción'!#REF!="Media",'Mapa de Riesgos de Corrupción'!#REF!="Catastrófico"),CONCATENATE("R",'Mapa de Riesgos de Corrupción'!#REF!),"")</f>
        <v>#ERROR!</v>
      </c>
      <c r="AI28" s="199"/>
      <c r="AJ28" s="217" t="str">
        <f>IF(AND('Mapa de Riesgos de Corrupción'!#REF!="Media",'Mapa de Riesgos de Corrupción'!#REF!="Catastrófico"),CONCATENATE("R",'Mapa de Riesgos de Corrupción'!#REF!),"")</f>
        <v>#ERROR!</v>
      </c>
      <c r="AK28" s="199"/>
      <c r="AL28" s="217" t="str">
        <f>IF(AND('Mapa de Riesgos de Corrupción'!#REF!="Media",'Mapa de Riesgos de Corrupción'!#REF!="Catastrófico"),CONCATENATE("R",'Mapa de Riesgos de Corrupción'!#REF!),"")</f>
        <v>#ERROR!</v>
      </c>
      <c r="AM28" s="202"/>
      <c r="AN28" s="196"/>
      <c r="AO28" s="212"/>
      <c r="AT28" s="213"/>
      <c r="AU28" s="196"/>
      <c r="AV28" s="196"/>
      <c r="AW28" s="196"/>
      <c r="AX28" s="196"/>
      <c r="AY28" s="196"/>
      <c r="AZ28" s="196"/>
      <c r="BA28" s="196"/>
      <c r="BB28" s="196"/>
      <c r="BC28" s="196"/>
      <c r="BD28" s="196"/>
      <c r="BE28" s="196"/>
      <c r="BF28" s="196"/>
      <c r="BG28" s="196"/>
      <c r="BH28" s="196"/>
      <c r="BI28" s="196"/>
    </row>
    <row r="29" ht="15.75" customHeight="1">
      <c r="A29" s="196"/>
      <c r="B29" s="200"/>
      <c r="D29" s="154"/>
      <c r="E29" s="11"/>
      <c r="F29" s="12"/>
      <c r="G29" s="12"/>
      <c r="H29" s="12"/>
      <c r="I29" s="218"/>
      <c r="J29" s="10"/>
      <c r="L29" s="200"/>
      <c r="N29" s="200"/>
      <c r="O29" s="154"/>
      <c r="P29" s="11"/>
      <c r="Q29" s="12"/>
      <c r="R29" s="219"/>
      <c r="S29" s="12"/>
      <c r="T29" s="219"/>
      <c r="U29" s="218"/>
      <c r="V29" s="11"/>
      <c r="W29" s="12"/>
      <c r="X29" s="219"/>
      <c r="Y29" s="12"/>
      <c r="Z29" s="219"/>
      <c r="AA29" s="218"/>
      <c r="AB29" s="11"/>
      <c r="AC29" s="12"/>
      <c r="AD29" s="219"/>
      <c r="AE29" s="12"/>
      <c r="AF29" s="219"/>
      <c r="AG29" s="218"/>
      <c r="AH29" s="11"/>
      <c r="AI29" s="12"/>
      <c r="AJ29" s="219"/>
      <c r="AK29" s="12"/>
      <c r="AL29" s="219"/>
      <c r="AM29" s="218"/>
      <c r="AN29" s="196"/>
      <c r="AO29" s="220"/>
      <c r="AP29" s="221"/>
      <c r="AQ29" s="221"/>
      <c r="AR29" s="221"/>
      <c r="AS29" s="221"/>
      <c r="AT29" s="222"/>
      <c r="AU29" s="196"/>
      <c r="AV29" s="196"/>
      <c r="AW29" s="196"/>
      <c r="AX29" s="196"/>
      <c r="AY29" s="196"/>
      <c r="AZ29" s="196"/>
      <c r="BA29" s="196"/>
      <c r="BB29" s="196"/>
      <c r="BC29" s="196"/>
      <c r="BD29" s="196"/>
      <c r="BE29" s="196"/>
      <c r="BF29" s="196"/>
      <c r="BG29" s="196"/>
      <c r="BH29" s="196"/>
      <c r="BI29" s="196"/>
    </row>
    <row r="30" ht="15.75" customHeight="1">
      <c r="A30" s="196"/>
      <c r="B30" s="200"/>
      <c r="D30" s="154"/>
      <c r="E30" s="203" t="s">
        <v>334</v>
      </c>
      <c r="F30" s="2"/>
      <c r="G30" s="2"/>
      <c r="H30" s="2"/>
      <c r="I30" s="2"/>
      <c r="J30" s="229" t="str">
        <f>IF(AND('Mapa de Riesgos de Corrupción'!#REF!="Baja",'Mapa de Riesgos de Corrupción'!#REF!="Leve"),CONCATENATE("R",'Mapa de Riesgos de Corrupción'!#REF!),"")</f>
        <v>#ERROR!</v>
      </c>
      <c r="K30" s="2"/>
      <c r="L30" s="230" t="str">
        <f>IF(AND('Mapa de Riesgos de Corrupción'!#REF!="Baja",'Mapa de Riesgos de Corrupción'!#REF!="Leve"),CONCATENATE("R",'Mapa de Riesgos de Corrupción'!#REF!),"")</f>
        <v>#ERROR!</v>
      </c>
      <c r="M30" s="2"/>
      <c r="N30" s="230" t="str">
        <f>IF(AND('Mapa de Riesgos de Corrupción'!#REF!="Baja",'Mapa de Riesgos de Corrupción'!#REF!="Leve"),CONCATENATE("R",'Mapa de Riesgos de Corrupción'!#REF!),"")</f>
        <v>#ERROR!</v>
      </c>
      <c r="O30" s="204"/>
      <c r="P30" s="224" t="str">
        <f>IF(AND('Mapa de Riesgos de Corrupción'!#REF!="Baja",'Mapa de Riesgos de Corrupción'!#REF!="Menor"),CONCATENATE("R",'Mapa de Riesgos de Corrupción'!#REF!),"")</f>
        <v>#ERROR!</v>
      </c>
      <c r="Q30" s="2"/>
      <c r="R30" s="224" t="str">
        <f>IF(AND('Mapa de Riesgos de Corrupción'!#REF!="Baja",'Mapa de Riesgos de Corrupción'!#REF!="Menor"),CONCATENATE("R",'Mapa de Riesgos de Corrupción'!#REF!),"")</f>
        <v>#ERROR!</v>
      </c>
      <c r="S30" s="2"/>
      <c r="T30" s="224" t="str">
        <f>IF(AND('Mapa de Riesgos de Corrupción'!#REF!="Baja",'Mapa de Riesgos de Corrupción'!#REF!="Menor"),CONCATENATE("R",'Mapa de Riesgos de Corrupción'!#REF!),"")</f>
        <v>#ERROR!</v>
      </c>
      <c r="U30" s="204"/>
      <c r="V30" s="223" t="str">
        <f>IF(AND('Mapa de Riesgos de Corrupción'!#REF!="Baja",'Mapa de Riesgos de Corrupción'!#REF!="Moderado"),CONCATENATE("R",'Mapa de Riesgos de Corrupción'!#REF!),"")</f>
        <v>#ERROR!</v>
      </c>
      <c r="W30" s="2"/>
      <c r="X30" s="224" t="str">
        <f>IF(AND('Mapa de Riesgos de Corrupción'!#REF!="Baja",'Mapa de Riesgos de Corrupción'!#REF!="Moderado"),CONCATENATE("R",'Mapa de Riesgos de Corrupción'!#REF!),"")</f>
        <v>#ERROR!</v>
      </c>
      <c r="Y30" s="2"/>
      <c r="Z30" s="224" t="str">
        <f>IF(AND('Mapa de Riesgos de Corrupción'!#REF!="Baja",'Mapa de Riesgos de Corrupción'!#REF!="Moderado"),CONCATENATE("R",'Mapa de Riesgos de Corrupción'!#REF!),"")</f>
        <v>#ERROR!</v>
      </c>
      <c r="AA30" s="204"/>
      <c r="AB30" s="205" t="str">
        <f>IF(AND('Mapa de Riesgos de Corrupción'!#REF!="Baja",'Mapa de Riesgos de Corrupción'!#REF!="Mayor"),CONCATENATE("R",'Mapa de Riesgos de Corrupción'!#REF!),"")</f>
        <v>#ERROR!</v>
      </c>
      <c r="AC30" s="2"/>
      <c r="AD30" s="206" t="str">
        <f>IF(AND('Mapa de Riesgos de Corrupción'!#REF!="Baja",'Mapa de Riesgos de Corrupción'!#REF!="Mayor"),CONCATENATE("R",'Mapa de Riesgos de Corrupción'!#REF!),"")</f>
        <v>#ERROR!</v>
      </c>
      <c r="AE30" s="2"/>
      <c r="AF30" s="206" t="str">
        <f>IF(AND('Mapa de Riesgos de Corrupción'!#REF!="Baja",'Mapa de Riesgos de Corrupción'!#REF!="Mayor"),CONCATENATE("R",'Mapa de Riesgos de Corrupción'!#REF!),"")</f>
        <v>#ERROR!</v>
      </c>
      <c r="AG30" s="204"/>
      <c r="AH30" s="207" t="str">
        <f>IF(AND('Mapa de Riesgos de Corrupción'!#REF!="Baja",'Mapa de Riesgos de Corrupción'!#REF!="Catastrófico"),CONCATENATE("R",'Mapa de Riesgos de Corrupción'!#REF!),"")</f>
        <v>#ERROR!</v>
      </c>
      <c r="AI30" s="2"/>
      <c r="AJ30" s="208" t="str">
        <f>IF(AND('Mapa de Riesgos de Corrupción'!#REF!="Baja",'Mapa de Riesgos de Corrupción'!#REF!="Catastrófico"),CONCATENATE("R",'Mapa de Riesgos de Corrupción'!#REF!),"")</f>
        <v>#ERROR!</v>
      </c>
      <c r="AK30" s="2"/>
      <c r="AL30" s="208" t="str">
        <f>IF(AND('Mapa de Riesgos de Corrupción'!#REF!="Baja",'Mapa de Riesgos de Corrupción'!#REF!="Catastrófico"),CONCATENATE("R",'Mapa de Riesgos de Corrupción'!#REF!),"")</f>
        <v>#ERROR!</v>
      </c>
      <c r="AM30" s="204"/>
      <c r="AN30" s="196"/>
      <c r="AO30" s="231" t="s">
        <v>335</v>
      </c>
      <c r="AP30" s="210"/>
      <c r="AQ30" s="210"/>
      <c r="AR30" s="210"/>
      <c r="AS30" s="210"/>
      <c r="AT30" s="211"/>
      <c r="AU30" s="196"/>
      <c r="AV30" s="196"/>
      <c r="AW30" s="196"/>
      <c r="AX30" s="196"/>
      <c r="AY30" s="196"/>
      <c r="AZ30" s="196"/>
      <c r="BA30" s="196"/>
      <c r="BB30" s="196"/>
      <c r="BC30" s="196"/>
      <c r="BD30" s="196"/>
      <c r="BE30" s="196"/>
      <c r="BF30" s="196"/>
      <c r="BG30" s="196"/>
      <c r="BH30" s="196"/>
      <c r="BI30" s="196"/>
    </row>
    <row r="31" ht="15.75" customHeight="1">
      <c r="A31" s="196"/>
      <c r="B31" s="200"/>
      <c r="D31" s="154"/>
      <c r="E31" s="10"/>
      <c r="J31" s="10"/>
      <c r="L31" s="200"/>
      <c r="N31" s="200"/>
      <c r="O31" s="154"/>
      <c r="P31" s="200"/>
      <c r="R31" s="200"/>
      <c r="T31" s="200"/>
      <c r="U31" s="154"/>
      <c r="V31" s="10"/>
      <c r="X31" s="200"/>
      <c r="Z31" s="200"/>
      <c r="AA31" s="154"/>
      <c r="AB31" s="10"/>
      <c r="AD31" s="200"/>
      <c r="AF31" s="200"/>
      <c r="AG31" s="154"/>
      <c r="AH31" s="10"/>
      <c r="AJ31" s="200"/>
      <c r="AL31" s="200"/>
      <c r="AM31" s="154"/>
      <c r="AN31" s="196"/>
      <c r="AO31" s="212"/>
      <c r="AT31" s="213"/>
      <c r="AU31" s="196"/>
      <c r="AV31" s="196"/>
      <c r="AW31" s="196"/>
      <c r="AX31" s="196"/>
      <c r="AY31" s="196"/>
      <c r="AZ31" s="196"/>
      <c r="BA31" s="196"/>
      <c r="BB31" s="196"/>
      <c r="BC31" s="196"/>
      <c r="BD31" s="196"/>
      <c r="BE31" s="196"/>
      <c r="BF31" s="196"/>
      <c r="BG31" s="196"/>
      <c r="BH31" s="196"/>
      <c r="BI31" s="196"/>
    </row>
    <row r="32" ht="15.75" customHeight="1">
      <c r="A32" s="196"/>
      <c r="B32" s="200"/>
      <c r="D32" s="154"/>
      <c r="E32" s="10"/>
      <c r="J32" s="232" t="str">
        <f>IF(AND('Mapa de Riesgos de Corrupción'!$K$13="Baja",'Mapa de Riesgos de Corrupción'!$O$13="Leve"),CONCATENATE("R",'Mapa de Riesgos de Corrupción'!$A$13),"")</f>
        <v/>
      </c>
      <c r="K32" s="199"/>
      <c r="L32" s="233" t="str">
        <f>IF(AND('Mapa de Riesgos de Corrupción'!$K$16="Baja",'Mapa de Riesgos de Corrupción'!$O$16="Leve"),CONCATENATE("R",'Mapa de Riesgos de Corrupción'!$A$16),"")</f>
        <v/>
      </c>
      <c r="M32" s="199"/>
      <c r="N32" s="233" t="str">
        <f>IF(AND('Mapa de Riesgos de Corrupción'!#REF!="Baja",'Mapa de Riesgos de Corrupción'!#REF!="Leve"),CONCATENATE("R",'Mapa de Riesgos de Corrupción'!#REF!),"")</f>
        <v>#ERROR!</v>
      </c>
      <c r="O32" s="202"/>
      <c r="P32" s="227" t="str">
        <f>IF(AND('Mapa de Riesgos de Corrupción'!$K$13="Baja",'Mapa de Riesgos de Corrupción'!$O$13="Menor"),CONCATENATE("R",'Mapa de Riesgos de Corrupción'!$A$13),"")</f>
        <v/>
      </c>
      <c r="Q32" s="199"/>
      <c r="R32" s="227" t="str">
        <f>IF(AND('Mapa de Riesgos de Corrupción'!$K$16="Baja",'Mapa de Riesgos de Corrupción'!$O$16="Menor"),CONCATENATE("R",'Mapa de Riesgos de Corrupción'!$A$16),"")</f>
        <v/>
      </c>
      <c r="S32" s="199"/>
      <c r="T32" s="227" t="str">
        <f>IF(AND('Mapa de Riesgos de Corrupción'!#REF!="Baja",'Mapa de Riesgos de Corrupción'!#REF!="Menor"),CONCATENATE("R",'Mapa de Riesgos de Corrupción'!#REF!),"")</f>
        <v>#ERROR!</v>
      </c>
      <c r="U32" s="202"/>
      <c r="V32" s="226" t="str">
        <f>IF(AND('Mapa de Riesgos de Corrupción'!$K$13="Baja",'Mapa de Riesgos de Corrupción'!$O$13="Moderado"),CONCATENATE("R",'Mapa de Riesgos de Corrupción'!$A$13),"")</f>
        <v/>
      </c>
      <c r="W32" s="199"/>
      <c r="X32" s="227" t="str">
        <f>IF(AND('Mapa de Riesgos de Corrupción'!$K$16="Baja",'Mapa de Riesgos de Corrupción'!$O$16="Moderado"),CONCATENATE("R",'Mapa de Riesgos de Corrupción'!$A$16),"")</f>
        <v/>
      </c>
      <c r="Y32" s="199"/>
      <c r="Z32" s="227" t="str">
        <f>IF(AND('Mapa de Riesgos de Corrupción'!#REF!="Baja",'Mapa de Riesgos de Corrupción'!#REF!="Moderado"),CONCATENATE("R",'Mapa de Riesgos de Corrupción'!#REF!),"")</f>
        <v>#ERROR!</v>
      </c>
      <c r="AA32" s="202"/>
      <c r="AB32" s="214" t="str">
        <f>IF(AND('Mapa de Riesgos de Corrupción'!$K$13="Baja",'Mapa de Riesgos de Corrupción'!$O$13="Mayor"),CONCATENATE("R",'Mapa de Riesgos de Corrupción'!$A$13),"")</f>
        <v/>
      </c>
      <c r="AC32" s="199"/>
      <c r="AD32" s="215" t="str">
        <f>IF(AND('Mapa de Riesgos de Corrupción'!$K$16="Baja",'Mapa de Riesgos de Corrupción'!$O$16="Mayor"),CONCATENATE("R",'Mapa de Riesgos de Corrupción'!$A$16),"")</f>
        <v/>
      </c>
      <c r="AE32" s="199"/>
      <c r="AF32" s="215" t="str">
        <f>IF(AND('Mapa de Riesgos de Corrupción'!#REF!="Baja",'Mapa de Riesgos de Corrupción'!#REF!="Mayor"),CONCATENATE("R",'Mapa de Riesgos de Corrupción'!#REF!),"")</f>
        <v>#ERROR!</v>
      </c>
      <c r="AG32" s="202"/>
      <c r="AH32" s="216" t="str">
        <f>IF(AND('Mapa de Riesgos de Corrupción'!$K$13="Baja",'Mapa de Riesgos de Corrupción'!$O$13="Catastrófico"),CONCATENATE("R",'Mapa de Riesgos de Corrupción'!$A$13),"")</f>
        <v/>
      </c>
      <c r="AI32" s="199"/>
      <c r="AJ32" s="217" t="str">
        <f>IF(AND('Mapa de Riesgos de Corrupción'!$K$16="Baja",'Mapa de Riesgos de Corrupción'!$O$16="Catastrófico"),CONCATENATE("R",'Mapa de Riesgos de Corrupción'!$A$16),"")</f>
        <v/>
      </c>
      <c r="AK32" s="199"/>
      <c r="AL32" s="217" t="str">
        <f>IF(AND('Mapa de Riesgos de Corrupción'!#REF!="Baja",'Mapa de Riesgos de Corrupción'!#REF!="Catastrófico"),CONCATENATE("R",'Mapa de Riesgos de Corrupción'!#REF!),"")</f>
        <v>#ERROR!</v>
      </c>
      <c r="AM32" s="202"/>
      <c r="AN32" s="196"/>
      <c r="AO32" s="212"/>
      <c r="AT32" s="213"/>
      <c r="AU32" s="196"/>
      <c r="AV32" s="196"/>
      <c r="AW32" s="196"/>
      <c r="AX32" s="196"/>
      <c r="AY32" s="196"/>
      <c r="AZ32" s="196"/>
      <c r="BA32" s="196"/>
      <c r="BB32" s="196"/>
      <c r="BC32" s="196"/>
      <c r="BD32" s="196"/>
      <c r="BE32" s="196"/>
      <c r="BF32" s="196"/>
      <c r="BG32" s="196"/>
      <c r="BH32" s="196"/>
      <c r="BI32" s="196"/>
    </row>
    <row r="33" ht="15.75" customHeight="1">
      <c r="A33" s="196"/>
      <c r="B33" s="200"/>
      <c r="D33" s="154"/>
      <c r="E33" s="10"/>
      <c r="J33" s="10"/>
      <c r="L33" s="200"/>
      <c r="N33" s="200"/>
      <c r="O33" s="154"/>
      <c r="P33" s="200"/>
      <c r="R33" s="200"/>
      <c r="T33" s="200"/>
      <c r="U33" s="154"/>
      <c r="V33" s="10"/>
      <c r="X33" s="200"/>
      <c r="Z33" s="200"/>
      <c r="AA33" s="154"/>
      <c r="AB33" s="10"/>
      <c r="AD33" s="200"/>
      <c r="AF33" s="200"/>
      <c r="AG33" s="154"/>
      <c r="AH33" s="10"/>
      <c r="AJ33" s="200"/>
      <c r="AL33" s="200"/>
      <c r="AM33" s="154"/>
      <c r="AN33" s="196"/>
      <c r="AO33" s="212"/>
      <c r="AT33" s="213"/>
      <c r="AU33" s="196"/>
      <c r="AV33" s="196"/>
      <c r="AW33" s="196"/>
      <c r="AX33" s="196"/>
      <c r="AY33" s="196"/>
      <c r="AZ33" s="196"/>
      <c r="BA33" s="196"/>
      <c r="BB33" s="196"/>
      <c r="BC33" s="196"/>
      <c r="BD33" s="196"/>
      <c r="BE33" s="196"/>
      <c r="BF33" s="196"/>
      <c r="BG33" s="196"/>
      <c r="BH33" s="196"/>
      <c r="BI33" s="196"/>
    </row>
    <row r="34" ht="15.75" customHeight="1">
      <c r="A34" s="196"/>
      <c r="B34" s="200"/>
      <c r="D34" s="154"/>
      <c r="E34" s="10"/>
      <c r="J34" s="232" t="str">
        <f>IF(AND('Mapa de Riesgos de Corrupción'!#REF!="Baja",'Mapa de Riesgos de Corrupción'!#REF!="Leve"),CONCATENATE("R",'Mapa de Riesgos de Corrupción'!#REF!),"")</f>
        <v>#ERROR!</v>
      </c>
      <c r="K34" s="199"/>
      <c r="L34" s="233" t="str">
        <f>IF(AND('Mapa de Riesgos de Corrupción'!#REF!="Baja",'Mapa de Riesgos de Corrupción'!#REF!="Leve"),CONCATENATE("R",'Mapa de Riesgos de Corrupción'!#REF!),"")</f>
        <v>#ERROR!</v>
      </c>
      <c r="M34" s="199"/>
      <c r="N34" s="233" t="str">
        <f>IF(AND('Mapa de Riesgos de Corrupción'!#REF!="Baja",'Mapa de Riesgos de Corrupción'!#REF!="Leve"),CONCATENATE("R",'Mapa de Riesgos de Corrupción'!#REF!),"")</f>
        <v>#ERROR!</v>
      </c>
      <c r="O34" s="202"/>
      <c r="P34" s="227" t="str">
        <f>IF(AND('Mapa de Riesgos de Corrupción'!#REF!="Baja",'Mapa de Riesgos de Corrupción'!#REF!="Menor"),CONCATENATE("R",'Mapa de Riesgos de Corrupción'!#REF!),"")</f>
        <v>#ERROR!</v>
      </c>
      <c r="Q34" s="199"/>
      <c r="R34" s="227" t="str">
        <f>IF(AND('Mapa de Riesgos de Corrupción'!#REF!="Baja",'Mapa de Riesgos de Corrupción'!#REF!="Menor"),CONCATENATE("R",'Mapa de Riesgos de Corrupción'!#REF!),"")</f>
        <v>#ERROR!</v>
      </c>
      <c r="S34" s="199"/>
      <c r="T34" s="227" t="str">
        <f>IF(AND('Mapa de Riesgos de Corrupción'!#REF!="Baja",'Mapa de Riesgos de Corrupción'!#REF!="Menor"),CONCATENATE("R",'Mapa de Riesgos de Corrupción'!#REF!),"")</f>
        <v>#ERROR!</v>
      </c>
      <c r="U34" s="202"/>
      <c r="V34" s="226" t="str">
        <f>IF(AND('Mapa de Riesgos de Corrupción'!#REF!="Baja",'Mapa de Riesgos de Corrupción'!#REF!="Moderado"),CONCATENATE("R",'Mapa de Riesgos de Corrupción'!#REF!),"")</f>
        <v>#ERROR!</v>
      </c>
      <c r="W34" s="199"/>
      <c r="X34" s="227" t="str">
        <f>IF(AND('Mapa de Riesgos de Corrupción'!#REF!="Baja",'Mapa de Riesgos de Corrupción'!#REF!="Moderado"),CONCATENATE("R",'Mapa de Riesgos de Corrupción'!#REF!),"")</f>
        <v>#ERROR!</v>
      </c>
      <c r="Y34" s="199"/>
      <c r="Z34" s="227" t="str">
        <f>IF(AND('Mapa de Riesgos de Corrupción'!#REF!="Baja",'Mapa de Riesgos de Corrupción'!#REF!="Moderado"),CONCATENATE("R",'Mapa de Riesgos de Corrupción'!#REF!),"")</f>
        <v>#ERROR!</v>
      </c>
      <c r="AA34" s="202"/>
      <c r="AB34" s="214" t="str">
        <f>IF(AND('Mapa de Riesgos de Corrupción'!#REF!="Baja",'Mapa de Riesgos de Corrupción'!#REF!="Mayor"),CONCATENATE("R",'Mapa de Riesgos de Corrupción'!#REF!),"")</f>
        <v>#ERROR!</v>
      </c>
      <c r="AC34" s="199"/>
      <c r="AD34" s="215" t="str">
        <f>IF(AND('Mapa de Riesgos de Corrupción'!#REF!="Baja",'Mapa de Riesgos de Corrupción'!#REF!="Mayor"),CONCATENATE("R",'Mapa de Riesgos de Corrupción'!#REF!),"")</f>
        <v>#ERROR!</v>
      </c>
      <c r="AE34" s="199"/>
      <c r="AF34" s="215" t="str">
        <f>IF(AND('Mapa de Riesgos de Corrupción'!#REF!="Baja",'Mapa de Riesgos de Corrupción'!#REF!="Mayor"),CONCATENATE("R",'Mapa de Riesgos de Corrupción'!#REF!),"")</f>
        <v>#ERROR!</v>
      </c>
      <c r="AG34" s="202"/>
      <c r="AH34" s="216" t="str">
        <f>IF(AND('Mapa de Riesgos de Corrupción'!#REF!="Baja",'Mapa de Riesgos de Corrupción'!#REF!="Catastrófico"),CONCATENATE("R",'Mapa de Riesgos de Corrupción'!#REF!),"")</f>
        <v>#ERROR!</v>
      </c>
      <c r="AI34" s="199"/>
      <c r="AJ34" s="217" t="str">
        <f>IF(AND('Mapa de Riesgos de Corrupción'!#REF!="Baja",'Mapa de Riesgos de Corrupción'!#REF!="Catastrófico"),CONCATENATE("R",'Mapa de Riesgos de Corrupción'!#REF!),"")</f>
        <v>#ERROR!</v>
      </c>
      <c r="AK34" s="199"/>
      <c r="AL34" s="217" t="str">
        <f>IF(AND('Mapa de Riesgos de Corrupción'!#REF!="Baja",'Mapa de Riesgos de Corrupción'!#REF!="Catastrófico"),CONCATENATE("R",'Mapa de Riesgos de Corrupción'!#REF!),"")</f>
        <v>#ERROR!</v>
      </c>
      <c r="AM34" s="202"/>
      <c r="AN34" s="196"/>
      <c r="AO34" s="212"/>
      <c r="AT34" s="213"/>
      <c r="AU34" s="196"/>
      <c r="AV34" s="196"/>
      <c r="AW34" s="196"/>
      <c r="AX34" s="196"/>
      <c r="AY34" s="196"/>
      <c r="AZ34" s="196"/>
      <c r="BA34" s="196"/>
      <c r="BB34" s="196"/>
      <c r="BC34" s="196"/>
      <c r="BD34" s="196"/>
      <c r="BE34" s="196"/>
      <c r="BF34" s="196"/>
      <c r="BG34" s="196"/>
      <c r="BH34" s="196"/>
      <c r="BI34" s="196"/>
    </row>
    <row r="35" ht="15.75" customHeight="1">
      <c r="A35" s="196"/>
      <c r="B35" s="200"/>
      <c r="D35" s="154"/>
      <c r="E35" s="10"/>
      <c r="J35" s="10"/>
      <c r="L35" s="200"/>
      <c r="N35" s="200"/>
      <c r="O35" s="154"/>
      <c r="P35" s="200"/>
      <c r="R35" s="200"/>
      <c r="T35" s="200"/>
      <c r="U35" s="154"/>
      <c r="V35" s="10"/>
      <c r="X35" s="200"/>
      <c r="Z35" s="200"/>
      <c r="AA35" s="154"/>
      <c r="AB35" s="10"/>
      <c r="AD35" s="200"/>
      <c r="AF35" s="200"/>
      <c r="AG35" s="154"/>
      <c r="AH35" s="10"/>
      <c r="AJ35" s="200"/>
      <c r="AL35" s="200"/>
      <c r="AM35" s="154"/>
      <c r="AN35" s="196"/>
      <c r="AO35" s="212"/>
      <c r="AT35" s="213"/>
      <c r="AU35" s="196"/>
      <c r="AV35" s="196"/>
      <c r="AW35" s="196"/>
      <c r="AX35" s="196"/>
      <c r="AY35" s="196"/>
      <c r="AZ35" s="196"/>
      <c r="BA35" s="196"/>
      <c r="BB35" s="196"/>
      <c r="BC35" s="196"/>
      <c r="BD35" s="196"/>
      <c r="BE35" s="196"/>
      <c r="BF35" s="196"/>
      <c r="BG35" s="196"/>
      <c r="BH35" s="196"/>
      <c r="BI35" s="196"/>
    </row>
    <row r="36" ht="15.75" customHeight="1">
      <c r="A36" s="196"/>
      <c r="B36" s="200"/>
      <c r="D36" s="154"/>
      <c r="E36" s="10"/>
      <c r="J36" s="232" t="str">
        <f>IF(AND('Mapa de Riesgos de Corrupción'!#REF!="Baja",'Mapa de Riesgos de Corrupción'!#REF!="Leve"),CONCATENATE("R",'Mapa de Riesgos de Corrupción'!#REF!),"")</f>
        <v>#ERROR!</v>
      </c>
      <c r="K36" s="199"/>
      <c r="L36" s="233" t="str">
        <f>IF(AND('Mapa de Riesgos de Corrupción'!#REF!="Baja",'Mapa de Riesgos de Corrupción'!#REF!="Leve"),CONCATENATE("R",'Mapa de Riesgos de Corrupción'!#REF!),"")</f>
        <v>#ERROR!</v>
      </c>
      <c r="M36" s="199"/>
      <c r="N36" s="233" t="str">
        <f>IF(AND('Mapa de Riesgos de Corrupción'!#REF!="Baja",'Mapa de Riesgos de Corrupción'!#REF!="Leve"),CONCATENATE("R",'Mapa de Riesgos de Corrupción'!#REF!),"")</f>
        <v>#ERROR!</v>
      </c>
      <c r="O36" s="202"/>
      <c r="P36" s="227" t="str">
        <f>IF(AND('Mapa de Riesgos de Corrupción'!#REF!="Baja",'Mapa de Riesgos de Corrupción'!#REF!="Menor"),CONCATENATE("R",'Mapa de Riesgos de Corrupción'!#REF!),"")</f>
        <v>#ERROR!</v>
      </c>
      <c r="Q36" s="199"/>
      <c r="R36" s="227" t="str">
        <f>IF(AND('Mapa de Riesgos de Corrupción'!#REF!="Baja",'Mapa de Riesgos de Corrupción'!#REF!="Menor"),CONCATENATE("R",'Mapa de Riesgos de Corrupción'!#REF!),"")</f>
        <v>#ERROR!</v>
      </c>
      <c r="S36" s="199"/>
      <c r="T36" s="227" t="str">
        <f>IF(AND('Mapa de Riesgos de Corrupción'!#REF!="Baja",'Mapa de Riesgos de Corrupción'!#REF!="Menor"),CONCATENATE("R",'Mapa de Riesgos de Corrupción'!#REF!),"")</f>
        <v>#ERROR!</v>
      </c>
      <c r="U36" s="202"/>
      <c r="V36" s="226" t="str">
        <f>IF(AND('Mapa de Riesgos de Corrupción'!#REF!="Baja",'Mapa de Riesgos de Corrupción'!#REF!="Moderado"),CONCATENATE("R",'Mapa de Riesgos de Corrupción'!#REF!),"")</f>
        <v>#ERROR!</v>
      </c>
      <c r="W36" s="199"/>
      <c r="X36" s="227" t="str">
        <f>IF(AND('Mapa de Riesgos de Corrupción'!#REF!="Baja",'Mapa de Riesgos de Corrupción'!#REF!="Moderado"),CONCATENATE("R",'Mapa de Riesgos de Corrupción'!#REF!),"")</f>
        <v>#ERROR!</v>
      </c>
      <c r="Y36" s="199"/>
      <c r="Z36" s="227" t="str">
        <f>IF(AND('Mapa de Riesgos de Corrupción'!#REF!="Baja",'Mapa de Riesgos de Corrupción'!#REF!="Moderado"),CONCATENATE("R",'Mapa de Riesgos de Corrupción'!#REF!),"")</f>
        <v>#ERROR!</v>
      </c>
      <c r="AA36" s="202"/>
      <c r="AB36" s="214" t="str">
        <f>IF(AND('Mapa de Riesgos de Corrupción'!#REF!="Baja",'Mapa de Riesgos de Corrupción'!#REF!="Mayor"),CONCATENATE("R",'Mapa de Riesgos de Corrupción'!#REF!),"")</f>
        <v>#ERROR!</v>
      </c>
      <c r="AC36" s="199"/>
      <c r="AD36" s="215" t="str">
        <f>IF(AND('Mapa de Riesgos de Corrupción'!#REF!="Baja",'Mapa de Riesgos de Corrupción'!#REF!="Mayor"),CONCATENATE("R",'Mapa de Riesgos de Corrupción'!#REF!),"")</f>
        <v>#ERROR!</v>
      </c>
      <c r="AE36" s="199"/>
      <c r="AF36" s="215" t="str">
        <f>IF(AND('Mapa de Riesgos de Corrupción'!#REF!="Baja",'Mapa de Riesgos de Corrupción'!#REF!="Mayor"),CONCATENATE("R",'Mapa de Riesgos de Corrupción'!#REF!),"")</f>
        <v>#ERROR!</v>
      </c>
      <c r="AG36" s="202"/>
      <c r="AH36" s="216" t="str">
        <f>IF(AND('Mapa de Riesgos de Corrupción'!#REF!="Baja",'Mapa de Riesgos de Corrupción'!#REF!="Catastrófico"),CONCATENATE("R",'Mapa de Riesgos de Corrupción'!#REF!),"")</f>
        <v>#ERROR!</v>
      </c>
      <c r="AI36" s="199"/>
      <c r="AJ36" s="217" t="str">
        <f>IF(AND('Mapa de Riesgos de Corrupción'!#REF!="Baja",'Mapa de Riesgos de Corrupción'!#REF!="Catastrófico"),CONCATENATE("R",'Mapa de Riesgos de Corrupción'!#REF!),"")</f>
        <v>#ERROR!</v>
      </c>
      <c r="AK36" s="199"/>
      <c r="AL36" s="217" t="str">
        <f>IF(AND('Mapa de Riesgos de Corrupción'!#REF!="Baja",'Mapa de Riesgos de Corrupción'!#REF!="Catastrófico"),CONCATENATE("R",'Mapa de Riesgos de Corrupción'!#REF!),"")</f>
        <v>#ERROR!</v>
      </c>
      <c r="AM36" s="202"/>
      <c r="AN36" s="196"/>
      <c r="AO36" s="212"/>
      <c r="AT36" s="213"/>
      <c r="AU36" s="196"/>
      <c r="AV36" s="196"/>
      <c r="AW36" s="196"/>
      <c r="AX36" s="196"/>
      <c r="AY36" s="196"/>
      <c r="AZ36" s="196"/>
      <c r="BA36" s="196"/>
      <c r="BB36" s="196"/>
      <c r="BC36" s="196"/>
      <c r="BD36" s="196"/>
      <c r="BE36" s="196"/>
      <c r="BF36" s="196"/>
      <c r="BG36" s="196"/>
      <c r="BH36" s="196"/>
      <c r="BI36" s="196"/>
    </row>
    <row r="37" ht="15.75" customHeight="1">
      <c r="A37" s="196"/>
      <c r="B37" s="200"/>
      <c r="D37" s="154"/>
      <c r="E37" s="11"/>
      <c r="F37" s="12"/>
      <c r="G37" s="12"/>
      <c r="H37" s="12"/>
      <c r="I37" s="12"/>
      <c r="J37" s="11"/>
      <c r="K37" s="12"/>
      <c r="L37" s="219"/>
      <c r="M37" s="12"/>
      <c r="N37" s="219"/>
      <c r="O37" s="218"/>
      <c r="P37" s="219"/>
      <c r="Q37" s="12"/>
      <c r="R37" s="219"/>
      <c r="S37" s="12"/>
      <c r="T37" s="219"/>
      <c r="U37" s="218"/>
      <c r="V37" s="11"/>
      <c r="W37" s="12"/>
      <c r="X37" s="219"/>
      <c r="Y37" s="12"/>
      <c r="Z37" s="219"/>
      <c r="AA37" s="218"/>
      <c r="AB37" s="11"/>
      <c r="AC37" s="12"/>
      <c r="AD37" s="219"/>
      <c r="AE37" s="12"/>
      <c r="AF37" s="219"/>
      <c r="AG37" s="218"/>
      <c r="AH37" s="11"/>
      <c r="AI37" s="12"/>
      <c r="AJ37" s="219"/>
      <c r="AK37" s="12"/>
      <c r="AL37" s="219"/>
      <c r="AM37" s="218"/>
      <c r="AN37" s="196"/>
      <c r="AO37" s="220"/>
      <c r="AP37" s="221"/>
      <c r="AQ37" s="221"/>
      <c r="AR37" s="221"/>
      <c r="AS37" s="221"/>
      <c r="AT37" s="222"/>
      <c r="AU37" s="196"/>
      <c r="AV37" s="196"/>
      <c r="AW37" s="196"/>
      <c r="AX37" s="196"/>
      <c r="AY37" s="196"/>
      <c r="AZ37" s="196"/>
      <c r="BA37" s="196"/>
      <c r="BB37" s="196"/>
      <c r="BC37" s="196"/>
      <c r="BD37" s="196"/>
      <c r="BE37" s="196"/>
      <c r="BF37" s="196"/>
      <c r="BG37" s="196"/>
      <c r="BH37" s="196"/>
      <c r="BI37" s="196"/>
    </row>
    <row r="38" ht="15.75" customHeight="1">
      <c r="A38" s="196"/>
      <c r="B38" s="200"/>
      <c r="D38" s="154"/>
      <c r="E38" s="203" t="s">
        <v>336</v>
      </c>
      <c r="F38" s="2"/>
      <c r="G38" s="2"/>
      <c r="H38" s="2"/>
      <c r="I38" s="204"/>
      <c r="J38" s="229" t="str">
        <f>IF(AND('Mapa de Riesgos de Corrupción'!#REF!="Muy Baja",'Mapa de Riesgos de Corrupción'!#REF!="Leve"),CONCATENATE("R",'Mapa de Riesgos de Corrupción'!#REF!),"")</f>
        <v>#ERROR!</v>
      </c>
      <c r="K38" s="2"/>
      <c r="L38" s="230" t="str">
        <f>IF(AND('Mapa de Riesgos de Corrupción'!#REF!="Muy Baja",'Mapa de Riesgos de Corrupción'!#REF!="Leve"),CONCATENATE("R",'Mapa de Riesgos de Corrupción'!#REF!),"")</f>
        <v>#ERROR!</v>
      </c>
      <c r="M38" s="2"/>
      <c r="N38" s="230" t="str">
        <f>IF(AND('Mapa de Riesgos de Corrupción'!#REF!="Muy Baja",'Mapa de Riesgos de Corrupción'!#REF!="Leve"),CONCATENATE("R",'Mapa de Riesgos de Corrupción'!#REF!),"")</f>
        <v>#ERROR!</v>
      </c>
      <c r="O38" s="204"/>
      <c r="P38" s="229" t="str">
        <f>IF(AND('Mapa de Riesgos de Corrupción'!#REF!="Muy Baja",'Mapa de Riesgos de Corrupción'!#REF!="Menor"),CONCATENATE("R",'Mapa de Riesgos de Corrupción'!#REF!),"")</f>
        <v>#ERROR!</v>
      </c>
      <c r="Q38" s="2"/>
      <c r="R38" s="230" t="str">
        <f>IF(AND('Mapa de Riesgos de Corrupción'!#REF!="Muy Baja",'Mapa de Riesgos de Corrupción'!#REF!="Menor"),CONCATENATE("R",'Mapa de Riesgos de Corrupción'!#REF!),"")</f>
        <v>#ERROR!</v>
      </c>
      <c r="S38" s="2"/>
      <c r="T38" s="230" t="str">
        <f>IF(AND('Mapa de Riesgos de Corrupción'!#REF!="Muy Baja",'Mapa de Riesgos de Corrupción'!#REF!="Menor"),CONCATENATE("R",'Mapa de Riesgos de Corrupción'!#REF!),"")</f>
        <v>#ERROR!</v>
      </c>
      <c r="U38" s="204"/>
      <c r="V38" s="223" t="str">
        <f>IF(AND('Mapa de Riesgos de Corrupción'!#REF!="Muy Baja",'Mapa de Riesgos de Corrupción'!#REF!="Moderado"),CONCATENATE("R",'Mapa de Riesgos de Corrupción'!#REF!),"")</f>
        <v>#ERROR!</v>
      </c>
      <c r="W38" s="2"/>
      <c r="X38" s="224" t="str">
        <f>IF(AND('Mapa de Riesgos de Corrupción'!#REF!="Muy Baja",'Mapa de Riesgos de Corrupción'!#REF!="Moderado"),CONCATENATE("R",'Mapa de Riesgos de Corrupción'!#REF!),"")</f>
        <v>#ERROR!</v>
      </c>
      <c r="Y38" s="2"/>
      <c r="Z38" s="224" t="str">
        <f>IF(AND('Mapa de Riesgos de Corrupción'!#REF!="Muy Baja",'Mapa de Riesgos de Corrupción'!#REF!="Moderado"),CONCATENATE("R",'Mapa de Riesgos de Corrupción'!#REF!),"")</f>
        <v>#ERROR!</v>
      </c>
      <c r="AA38" s="204"/>
      <c r="AB38" s="205" t="str">
        <f>IF(AND('Mapa de Riesgos de Corrupción'!#REF!="Muy Baja",'Mapa de Riesgos de Corrupción'!#REF!="Mayor"),CONCATENATE("R",'Mapa de Riesgos de Corrupción'!#REF!),"")</f>
        <v>#ERROR!</v>
      </c>
      <c r="AC38" s="2"/>
      <c r="AD38" s="206" t="str">
        <f>IF(AND('Mapa de Riesgos de Corrupción'!#REF!="Muy Baja",'Mapa de Riesgos de Corrupción'!#REF!="Mayor"),CONCATENATE("R",'Mapa de Riesgos de Corrupción'!#REF!),"")</f>
        <v>#ERROR!</v>
      </c>
      <c r="AE38" s="2"/>
      <c r="AF38" s="206" t="str">
        <f>IF(AND('Mapa de Riesgos de Corrupción'!#REF!="Muy Baja",'Mapa de Riesgos de Corrupción'!#REF!="Mayor"),CONCATENATE("R",'Mapa de Riesgos de Corrupción'!#REF!),"")</f>
        <v>#ERROR!</v>
      </c>
      <c r="AG38" s="204"/>
      <c r="AH38" s="207" t="str">
        <f>IF(AND('Mapa de Riesgos de Corrupción'!#REF!="Muy Baja",'Mapa de Riesgos de Corrupción'!#REF!="Catastrófico"),CONCATENATE("R",'Mapa de Riesgos de Corrupción'!#REF!),"")</f>
        <v>#ERROR!</v>
      </c>
      <c r="AI38" s="2"/>
      <c r="AJ38" s="208" t="str">
        <f>IF(AND('Mapa de Riesgos de Corrupción'!#REF!="Muy Baja",'Mapa de Riesgos de Corrupción'!#REF!="Catastrófico"),CONCATENATE("R",'Mapa de Riesgos de Corrupción'!#REF!),"")</f>
        <v>#ERROR!</v>
      </c>
      <c r="AK38" s="2"/>
      <c r="AL38" s="208" t="str">
        <f>IF(AND('Mapa de Riesgos de Corrupción'!#REF!="Muy Baja",'Mapa de Riesgos de Corrupción'!#REF!="Catastrófico"),CONCATENATE("R",'Mapa de Riesgos de Corrupción'!#REF!),"")</f>
        <v>#ERROR!</v>
      </c>
      <c r="AM38" s="204"/>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row>
    <row r="39" ht="15.75" customHeight="1">
      <c r="A39" s="196"/>
      <c r="B39" s="200"/>
      <c r="D39" s="154"/>
      <c r="E39" s="10"/>
      <c r="I39" s="154"/>
      <c r="J39" s="10"/>
      <c r="L39" s="200"/>
      <c r="N39" s="200"/>
      <c r="O39" s="154"/>
      <c r="P39" s="10"/>
      <c r="R39" s="200"/>
      <c r="T39" s="200"/>
      <c r="U39" s="154"/>
      <c r="V39" s="10"/>
      <c r="X39" s="200"/>
      <c r="Z39" s="200"/>
      <c r="AA39" s="154"/>
      <c r="AB39" s="10"/>
      <c r="AD39" s="200"/>
      <c r="AF39" s="200"/>
      <c r="AG39" s="154"/>
      <c r="AH39" s="10"/>
      <c r="AJ39" s="200"/>
      <c r="AL39" s="200"/>
      <c r="AM39" s="154"/>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row>
    <row r="40" ht="15.75" customHeight="1">
      <c r="A40" s="196"/>
      <c r="B40" s="200"/>
      <c r="D40" s="154"/>
      <c r="E40" s="10"/>
      <c r="I40" s="154"/>
      <c r="J40" s="232" t="str">
        <f>IF(AND('Mapa de Riesgos de Corrupción'!$K$13="Muy Baja",'Mapa de Riesgos de Corrupción'!$O$13="Leve"),CONCATENATE("R",'Mapa de Riesgos de Corrupción'!$A$13),"")</f>
        <v/>
      </c>
      <c r="K40" s="199"/>
      <c r="L40" s="233" t="str">
        <f>IF(AND('Mapa de Riesgos de Corrupción'!$K$16="Muy Baja",'Mapa de Riesgos de Corrupción'!$O$16="Leve"),CONCATENATE("R",'Mapa de Riesgos de Corrupción'!$A$16),"")</f>
        <v/>
      </c>
      <c r="M40" s="199"/>
      <c r="N40" s="233" t="str">
        <f>IF(AND('Mapa de Riesgos de Corrupción'!#REF!="Muy Baja",'Mapa de Riesgos de Corrupción'!#REF!="Leve"),CONCATENATE("R",'Mapa de Riesgos de Corrupción'!#REF!),"")</f>
        <v>#ERROR!</v>
      </c>
      <c r="O40" s="202"/>
      <c r="P40" s="232" t="str">
        <f>IF(AND('Mapa de Riesgos de Corrupción'!$K$13="Muy Baja",'Mapa de Riesgos de Corrupción'!$O$13="Menor"),CONCATENATE("R",'Mapa de Riesgos de Corrupción'!$A$13),"")</f>
        <v/>
      </c>
      <c r="Q40" s="199"/>
      <c r="R40" s="233" t="str">
        <f>IF(AND('Mapa de Riesgos de Corrupción'!$K$16="Muy Baja",'Mapa de Riesgos de Corrupción'!$O$16="Menor"),CONCATENATE("R",'Mapa de Riesgos de Corrupción'!$A$16),"")</f>
        <v/>
      </c>
      <c r="S40" s="199"/>
      <c r="T40" s="233" t="str">
        <f>IF(AND('Mapa de Riesgos de Corrupción'!#REF!="Muy Baja",'Mapa de Riesgos de Corrupción'!#REF!="Menor"),CONCATENATE("R",'Mapa de Riesgos de Corrupción'!#REF!),"")</f>
        <v>#ERROR!</v>
      </c>
      <c r="U40" s="202"/>
      <c r="V40" s="226" t="str">
        <f>IF(AND('Mapa de Riesgos de Corrupción'!$K$13="Muy Baja",'Mapa de Riesgos de Corrupción'!$O$13="Moderado"),CONCATENATE("R",'Mapa de Riesgos de Corrupción'!$A$13),"")</f>
        <v/>
      </c>
      <c r="W40" s="199"/>
      <c r="X40" s="227" t="str">
        <f>IF(AND('Mapa de Riesgos de Corrupción'!$K$16="Muy Baja",'Mapa de Riesgos de Corrupción'!$O$16="Moderado"),CONCATENATE("R",'Mapa de Riesgos de Corrupción'!$A$16),"")</f>
        <v/>
      </c>
      <c r="Y40" s="199"/>
      <c r="Z40" s="227" t="str">
        <f>IF(AND('Mapa de Riesgos de Corrupción'!#REF!="Muy Baja",'Mapa de Riesgos de Corrupción'!#REF!="Moderado"),CONCATENATE("R",'Mapa de Riesgos de Corrupción'!#REF!),"")</f>
        <v>#ERROR!</v>
      </c>
      <c r="AA40" s="202"/>
      <c r="AB40" s="214" t="str">
        <f>IF(AND('Mapa de Riesgos de Corrupción'!$K$13="Muy Baja",'Mapa de Riesgos de Corrupción'!$O$13="Mayor"),CONCATENATE("R",'Mapa de Riesgos de Corrupción'!$A$13),"")</f>
        <v/>
      </c>
      <c r="AC40" s="199"/>
      <c r="AD40" s="215" t="str">
        <f>IF(AND('Mapa de Riesgos de Corrupción'!$K$16="Muy Baja",'Mapa de Riesgos de Corrupción'!$O$16="Mayor"),CONCATENATE("R",'Mapa de Riesgos de Corrupción'!$A$16),"")</f>
        <v/>
      </c>
      <c r="AE40" s="199"/>
      <c r="AF40" s="215" t="str">
        <f>IF(AND('Mapa de Riesgos de Corrupción'!#REF!="Muy Baja",'Mapa de Riesgos de Corrupción'!#REF!="Mayor"),CONCATENATE("R",'Mapa de Riesgos de Corrupción'!#REF!),"")</f>
        <v>#ERROR!</v>
      </c>
      <c r="AG40" s="202"/>
      <c r="AH40" s="216" t="str">
        <f>IF(AND('Mapa de Riesgos de Corrupción'!$K$13="Muy Baja",'Mapa de Riesgos de Corrupción'!$O$13="Catastrófico"),CONCATENATE("R",'Mapa de Riesgos de Corrupción'!$A$13),"")</f>
        <v/>
      </c>
      <c r="AI40" s="199"/>
      <c r="AJ40" s="217" t="str">
        <f>IF(AND('Mapa de Riesgos de Corrupción'!$K$16="Muy Baja",'Mapa de Riesgos de Corrupción'!$O$16="Catastrófico"),CONCATENATE("R",'Mapa de Riesgos de Corrupción'!$A$16),"")</f>
        <v/>
      </c>
      <c r="AK40" s="199"/>
      <c r="AL40" s="217" t="str">
        <f>IF(AND('Mapa de Riesgos de Corrupción'!#REF!="Muy Baja",'Mapa de Riesgos de Corrupción'!#REF!="Catastrófico"),CONCATENATE("R",'Mapa de Riesgos de Corrupción'!#REF!),"")</f>
        <v>#ERROR!</v>
      </c>
      <c r="AM40" s="202"/>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row>
    <row r="41" ht="15.75" customHeight="1">
      <c r="A41" s="196"/>
      <c r="B41" s="200"/>
      <c r="D41" s="154"/>
      <c r="E41" s="10"/>
      <c r="I41" s="154"/>
      <c r="J41" s="10"/>
      <c r="L41" s="200"/>
      <c r="N41" s="200"/>
      <c r="O41" s="154"/>
      <c r="P41" s="10"/>
      <c r="R41" s="200"/>
      <c r="T41" s="200"/>
      <c r="U41" s="154"/>
      <c r="V41" s="10"/>
      <c r="X41" s="200"/>
      <c r="Z41" s="200"/>
      <c r="AA41" s="154"/>
      <c r="AB41" s="10"/>
      <c r="AD41" s="200"/>
      <c r="AF41" s="200"/>
      <c r="AG41" s="154"/>
      <c r="AH41" s="10"/>
      <c r="AJ41" s="200"/>
      <c r="AL41" s="200"/>
      <c r="AM41" s="154"/>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row>
    <row r="42" ht="15.75" customHeight="1">
      <c r="A42" s="196"/>
      <c r="B42" s="200"/>
      <c r="D42" s="154"/>
      <c r="E42" s="10"/>
      <c r="I42" s="154"/>
      <c r="J42" s="232" t="str">
        <f>IF(AND('Mapa de Riesgos de Corrupción'!#REF!="Muy Baja",'Mapa de Riesgos de Corrupción'!#REF!="Leve"),CONCATENATE("R",'Mapa de Riesgos de Corrupción'!#REF!),"")</f>
        <v>#ERROR!</v>
      </c>
      <c r="K42" s="199"/>
      <c r="L42" s="233" t="str">
        <f>IF(AND('Mapa de Riesgos de Corrupción'!#REF!="Muy Baja",'Mapa de Riesgos de Corrupción'!#REF!="Leve"),CONCATENATE("R",'Mapa de Riesgos de Corrupción'!#REF!),"")</f>
        <v>#ERROR!</v>
      </c>
      <c r="M42" s="199"/>
      <c r="N42" s="233" t="str">
        <f>IF(AND('Mapa de Riesgos de Corrupción'!#REF!="Muy Baja",'Mapa de Riesgos de Corrupción'!#REF!="Leve"),CONCATENATE("R",'Mapa de Riesgos de Corrupción'!#REF!),"")</f>
        <v>#ERROR!</v>
      </c>
      <c r="O42" s="202"/>
      <c r="P42" s="232" t="str">
        <f>IF(AND('Mapa de Riesgos de Corrupción'!#REF!="Muy Baja",'Mapa de Riesgos de Corrupción'!#REF!="Menor"),CONCATENATE("R",'Mapa de Riesgos de Corrupción'!#REF!),"")</f>
        <v>#ERROR!</v>
      </c>
      <c r="Q42" s="199"/>
      <c r="R42" s="233" t="str">
        <f>IF(AND('Mapa de Riesgos de Corrupción'!#REF!="Muy Baja",'Mapa de Riesgos de Corrupción'!#REF!="Menor"),CONCATENATE("R",'Mapa de Riesgos de Corrupción'!#REF!),"")</f>
        <v>#ERROR!</v>
      </c>
      <c r="S42" s="199"/>
      <c r="T42" s="233" t="str">
        <f>IF(AND('Mapa de Riesgos de Corrupción'!#REF!="Muy Baja",'Mapa de Riesgos de Corrupción'!#REF!="Menor"),CONCATENATE("R",'Mapa de Riesgos de Corrupción'!#REF!),"")</f>
        <v>#ERROR!</v>
      </c>
      <c r="U42" s="202"/>
      <c r="V42" s="226" t="str">
        <f>IF(AND('Mapa de Riesgos de Corrupción'!#REF!="Muy Baja",'Mapa de Riesgos de Corrupción'!#REF!="Moderado"),CONCATENATE("R",'Mapa de Riesgos de Corrupción'!#REF!),"")</f>
        <v>#ERROR!</v>
      </c>
      <c r="W42" s="199"/>
      <c r="X42" s="227" t="str">
        <f>IF(AND('Mapa de Riesgos de Corrupción'!#REF!="Muy Baja",'Mapa de Riesgos de Corrupción'!#REF!="Moderado"),CONCATENATE("R",'Mapa de Riesgos de Corrupción'!#REF!),"")</f>
        <v>#ERROR!</v>
      </c>
      <c r="Y42" s="199"/>
      <c r="Z42" s="227" t="str">
        <f>IF(AND('Mapa de Riesgos de Corrupción'!#REF!="Muy Baja",'Mapa de Riesgos de Corrupción'!#REF!="Moderado"),CONCATENATE("R",'Mapa de Riesgos de Corrupción'!#REF!),"")</f>
        <v>#ERROR!</v>
      </c>
      <c r="AA42" s="202"/>
      <c r="AB42" s="214" t="str">
        <f>IF(AND('Mapa de Riesgos de Corrupción'!#REF!="Muy Baja",'Mapa de Riesgos de Corrupción'!#REF!="Mayor"),CONCATENATE("R",'Mapa de Riesgos de Corrupción'!#REF!),"")</f>
        <v>#ERROR!</v>
      </c>
      <c r="AC42" s="199"/>
      <c r="AD42" s="215" t="str">
        <f>IF(AND('Mapa de Riesgos de Corrupción'!#REF!="Muy Baja",'Mapa de Riesgos de Corrupción'!#REF!="Mayor"),CONCATENATE("R",'Mapa de Riesgos de Corrupción'!#REF!),"")</f>
        <v>#ERROR!</v>
      </c>
      <c r="AE42" s="199"/>
      <c r="AF42" s="215" t="str">
        <f>IF(AND('Mapa de Riesgos de Corrupción'!#REF!="Muy Baja",'Mapa de Riesgos de Corrupción'!#REF!="Mayor"),CONCATENATE("R",'Mapa de Riesgos de Corrupción'!#REF!),"")</f>
        <v>#ERROR!</v>
      </c>
      <c r="AG42" s="202"/>
      <c r="AH42" s="216" t="str">
        <f>IF(AND('Mapa de Riesgos de Corrupción'!#REF!="Muy Baja",'Mapa de Riesgos de Corrupción'!#REF!="Catastrófico"),CONCATENATE("R",'Mapa de Riesgos de Corrupción'!#REF!),"")</f>
        <v>#ERROR!</v>
      </c>
      <c r="AI42" s="199"/>
      <c r="AJ42" s="217" t="str">
        <f>IF(AND('Mapa de Riesgos de Corrupción'!#REF!="Muy Baja",'Mapa de Riesgos de Corrupción'!#REF!="Catastrófico"),CONCATENATE("R",'Mapa de Riesgos de Corrupción'!#REF!),"")</f>
        <v>#ERROR!</v>
      </c>
      <c r="AK42" s="199"/>
      <c r="AL42" s="217" t="str">
        <f>IF(AND('Mapa de Riesgos de Corrupción'!#REF!="Muy Baja",'Mapa de Riesgos de Corrupción'!#REF!="Catastrófico"),CONCATENATE("R",'Mapa de Riesgos de Corrupción'!#REF!),"")</f>
        <v>#ERROR!</v>
      </c>
      <c r="AM42" s="202"/>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row>
    <row r="43" ht="15.75" customHeight="1">
      <c r="A43" s="196"/>
      <c r="B43" s="200"/>
      <c r="D43" s="154"/>
      <c r="E43" s="10"/>
      <c r="I43" s="154"/>
      <c r="J43" s="10"/>
      <c r="L43" s="200"/>
      <c r="N43" s="200"/>
      <c r="O43" s="154"/>
      <c r="P43" s="10"/>
      <c r="R43" s="200"/>
      <c r="T43" s="200"/>
      <c r="U43" s="154"/>
      <c r="V43" s="10"/>
      <c r="X43" s="200"/>
      <c r="Z43" s="200"/>
      <c r="AA43" s="154"/>
      <c r="AB43" s="10"/>
      <c r="AD43" s="200"/>
      <c r="AF43" s="200"/>
      <c r="AG43" s="154"/>
      <c r="AH43" s="10"/>
      <c r="AJ43" s="200"/>
      <c r="AL43" s="200"/>
      <c r="AM43" s="154"/>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row>
    <row r="44" ht="15.75" customHeight="1">
      <c r="A44" s="196"/>
      <c r="B44" s="200"/>
      <c r="D44" s="154"/>
      <c r="E44" s="10"/>
      <c r="I44" s="154"/>
      <c r="J44" s="232" t="str">
        <f>IF(AND('Mapa de Riesgos de Corrupción'!#REF!="Muy Baja",'Mapa de Riesgos de Corrupción'!#REF!="Leve"),CONCATENATE("R",'Mapa de Riesgos de Corrupción'!#REF!),"")</f>
        <v>#ERROR!</v>
      </c>
      <c r="K44" s="199"/>
      <c r="L44" s="233" t="str">
        <f>IF(AND('Mapa de Riesgos de Corrupción'!#REF!="Muy Baja",'Mapa de Riesgos de Corrupción'!#REF!="Leve"),CONCATENATE("R",'Mapa de Riesgos de Corrupción'!#REF!),"")</f>
        <v>#ERROR!</v>
      </c>
      <c r="M44" s="199"/>
      <c r="N44" s="233" t="str">
        <f>IF(AND('Mapa de Riesgos de Corrupción'!#REF!="Muy Baja",'Mapa de Riesgos de Corrupción'!#REF!="Leve"),CONCATENATE("R",'Mapa de Riesgos de Corrupción'!#REF!),"")</f>
        <v>#ERROR!</v>
      </c>
      <c r="O44" s="202"/>
      <c r="P44" s="232" t="str">
        <f>IF(AND('Mapa de Riesgos de Corrupción'!#REF!="Muy Baja",'Mapa de Riesgos de Corrupción'!#REF!="Menor"),CONCATENATE("R",'Mapa de Riesgos de Corrupción'!#REF!),"")</f>
        <v>#ERROR!</v>
      </c>
      <c r="Q44" s="199"/>
      <c r="R44" s="233" t="str">
        <f>IF(AND('Mapa de Riesgos de Corrupción'!#REF!="Muy Baja",'Mapa de Riesgos de Corrupción'!#REF!="Menor"),CONCATENATE("R",'Mapa de Riesgos de Corrupción'!#REF!),"")</f>
        <v>#ERROR!</v>
      </c>
      <c r="S44" s="199"/>
      <c r="T44" s="233" t="str">
        <f>IF(AND('Mapa de Riesgos de Corrupción'!#REF!="Muy Baja",'Mapa de Riesgos de Corrupción'!#REF!="Menor"),CONCATENATE("R",'Mapa de Riesgos de Corrupción'!#REF!),"")</f>
        <v>#ERROR!</v>
      </c>
      <c r="U44" s="202"/>
      <c r="V44" s="226" t="str">
        <f>IF(AND('Mapa de Riesgos de Corrupción'!#REF!="Muy Baja",'Mapa de Riesgos de Corrupción'!#REF!="Moderado"),CONCATENATE("R",'Mapa de Riesgos de Corrupción'!#REF!),"")</f>
        <v>#ERROR!</v>
      </c>
      <c r="W44" s="199"/>
      <c r="X44" s="227" t="str">
        <f>IF(AND('Mapa de Riesgos de Corrupción'!#REF!="Muy Baja",'Mapa de Riesgos de Corrupción'!#REF!="Moderado"),CONCATENATE("R",'Mapa de Riesgos de Corrupción'!#REF!),"")</f>
        <v>#ERROR!</v>
      </c>
      <c r="Y44" s="199"/>
      <c r="Z44" s="227" t="str">
        <f>IF(AND('Mapa de Riesgos de Corrupción'!#REF!="Muy Baja",'Mapa de Riesgos de Corrupción'!#REF!="Moderado"),CONCATENATE("R",'Mapa de Riesgos de Corrupción'!#REF!),"")</f>
        <v>#ERROR!</v>
      </c>
      <c r="AA44" s="202"/>
      <c r="AB44" s="214" t="str">
        <f>IF(AND('Mapa de Riesgos de Corrupción'!#REF!="Muy Baja",'Mapa de Riesgos de Corrupción'!#REF!="Mayor"),CONCATENATE("R",'Mapa de Riesgos de Corrupción'!#REF!),"")</f>
        <v>#ERROR!</v>
      </c>
      <c r="AC44" s="199"/>
      <c r="AD44" s="215" t="str">
        <f>IF(AND('Mapa de Riesgos de Corrupción'!#REF!="Muy Baja",'Mapa de Riesgos de Corrupción'!#REF!="Mayor"),CONCATENATE("R",'Mapa de Riesgos de Corrupción'!#REF!),"")</f>
        <v>#ERROR!</v>
      </c>
      <c r="AE44" s="199"/>
      <c r="AF44" s="215" t="str">
        <f>IF(AND('Mapa de Riesgos de Corrupción'!#REF!="Muy Baja",'Mapa de Riesgos de Corrupción'!#REF!="Mayor"),CONCATENATE("R",'Mapa de Riesgos de Corrupción'!#REF!),"")</f>
        <v>#ERROR!</v>
      </c>
      <c r="AG44" s="202"/>
      <c r="AH44" s="216" t="str">
        <f>IF(AND('Mapa de Riesgos de Corrupción'!#REF!="Muy Baja",'Mapa de Riesgos de Corrupción'!#REF!="Catastrófico"),CONCATENATE("R",'Mapa de Riesgos de Corrupción'!#REF!),"")</f>
        <v>#ERROR!</v>
      </c>
      <c r="AI44" s="199"/>
      <c r="AJ44" s="217" t="str">
        <f>IF(AND('Mapa de Riesgos de Corrupción'!#REF!="Muy Baja",'Mapa de Riesgos de Corrupción'!#REF!="Catastrófico"),CONCATENATE("R",'Mapa de Riesgos de Corrupción'!#REF!),"")</f>
        <v>#ERROR!</v>
      </c>
      <c r="AK44" s="199"/>
      <c r="AL44" s="217" t="str">
        <f>IF(AND('Mapa de Riesgos de Corrupción'!#REF!="Muy Baja",'Mapa de Riesgos de Corrupción'!#REF!="Catastrófico"),CONCATENATE("R",'Mapa de Riesgos de Corrupción'!#REF!),"")</f>
        <v>#ERROR!</v>
      </c>
      <c r="AM44" s="202"/>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row>
    <row r="45" ht="15.75" customHeight="1">
      <c r="A45" s="196"/>
      <c r="B45" s="200"/>
      <c r="D45" s="154"/>
      <c r="E45" s="11"/>
      <c r="F45" s="12"/>
      <c r="G45" s="12"/>
      <c r="H45" s="12"/>
      <c r="I45" s="218"/>
      <c r="J45" s="11"/>
      <c r="K45" s="12"/>
      <c r="L45" s="219"/>
      <c r="M45" s="12"/>
      <c r="N45" s="219"/>
      <c r="O45" s="218"/>
      <c r="P45" s="11"/>
      <c r="Q45" s="12"/>
      <c r="R45" s="219"/>
      <c r="S45" s="12"/>
      <c r="T45" s="219"/>
      <c r="U45" s="218"/>
      <c r="V45" s="11"/>
      <c r="W45" s="12"/>
      <c r="X45" s="219"/>
      <c r="Y45" s="12"/>
      <c r="Z45" s="219"/>
      <c r="AA45" s="218"/>
      <c r="AB45" s="11"/>
      <c r="AC45" s="12"/>
      <c r="AD45" s="219"/>
      <c r="AE45" s="12"/>
      <c r="AF45" s="219"/>
      <c r="AG45" s="218"/>
      <c r="AH45" s="11"/>
      <c r="AI45" s="12"/>
      <c r="AJ45" s="219"/>
      <c r="AK45" s="12"/>
      <c r="AL45" s="219"/>
      <c r="AM45" s="218"/>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row>
    <row r="46" ht="15.75" customHeight="1">
      <c r="A46" s="196"/>
      <c r="B46" s="196"/>
      <c r="C46" s="196"/>
      <c r="D46" s="196"/>
      <c r="E46" s="196"/>
      <c r="F46" s="196"/>
      <c r="G46" s="196"/>
      <c r="H46" s="196"/>
      <c r="I46" s="196"/>
      <c r="J46" s="203" t="s">
        <v>337</v>
      </c>
      <c r="K46" s="2"/>
      <c r="L46" s="2"/>
      <c r="M46" s="2"/>
      <c r="N46" s="2"/>
      <c r="O46" s="204"/>
      <c r="P46" s="203" t="s">
        <v>338</v>
      </c>
      <c r="Q46" s="2"/>
      <c r="R46" s="2"/>
      <c r="S46" s="2"/>
      <c r="T46" s="2"/>
      <c r="U46" s="204"/>
      <c r="V46" s="203" t="s">
        <v>339</v>
      </c>
      <c r="W46" s="2"/>
      <c r="X46" s="2"/>
      <c r="Y46" s="2"/>
      <c r="Z46" s="2"/>
      <c r="AA46" s="204"/>
      <c r="AB46" s="203" t="s">
        <v>340</v>
      </c>
      <c r="AC46" s="2"/>
      <c r="AD46" s="2"/>
      <c r="AE46" s="2"/>
      <c r="AF46" s="2"/>
      <c r="AG46" s="204"/>
      <c r="AH46" s="203" t="s">
        <v>341</v>
      </c>
      <c r="AI46" s="2"/>
      <c r="AJ46" s="2"/>
      <c r="AK46" s="2"/>
      <c r="AL46" s="2"/>
      <c r="AM46" s="204"/>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row>
    <row r="47" ht="15.75" customHeight="1">
      <c r="A47" s="196"/>
      <c r="B47" s="196"/>
      <c r="C47" s="196"/>
      <c r="D47" s="196"/>
      <c r="E47" s="196"/>
      <c r="F47" s="196"/>
      <c r="G47" s="196"/>
      <c r="H47" s="196"/>
      <c r="I47" s="196"/>
      <c r="J47" s="10"/>
      <c r="O47" s="154"/>
      <c r="P47" s="10"/>
      <c r="U47" s="154"/>
      <c r="V47" s="10"/>
      <c r="AA47" s="154"/>
      <c r="AB47" s="10"/>
      <c r="AG47" s="154"/>
      <c r="AH47" s="10"/>
      <c r="AM47" s="154"/>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row>
    <row r="48" ht="15.75" customHeight="1">
      <c r="A48" s="196"/>
      <c r="B48" s="196"/>
      <c r="C48" s="196"/>
      <c r="D48" s="196"/>
      <c r="E48" s="196"/>
      <c r="F48" s="196"/>
      <c r="G48" s="196"/>
      <c r="H48" s="196"/>
      <c r="I48" s="196"/>
      <c r="J48" s="10"/>
      <c r="O48" s="154"/>
      <c r="P48" s="10"/>
      <c r="U48" s="154"/>
      <c r="V48" s="10"/>
      <c r="AA48" s="154"/>
      <c r="AB48" s="10"/>
      <c r="AG48" s="154"/>
      <c r="AH48" s="10"/>
      <c r="AM48" s="154"/>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row>
    <row r="49" ht="15.75" customHeight="1">
      <c r="A49" s="196"/>
      <c r="B49" s="196"/>
      <c r="C49" s="196"/>
      <c r="D49" s="196"/>
      <c r="E49" s="196"/>
      <c r="F49" s="196"/>
      <c r="G49" s="196"/>
      <c r="H49" s="196"/>
      <c r="I49" s="196"/>
      <c r="J49" s="10"/>
      <c r="O49" s="154"/>
      <c r="P49" s="10"/>
      <c r="U49" s="154"/>
      <c r="V49" s="10"/>
      <c r="AA49" s="154"/>
      <c r="AB49" s="10"/>
      <c r="AG49" s="154"/>
      <c r="AH49" s="10"/>
      <c r="AM49" s="154"/>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row>
    <row r="50" ht="15.75" customHeight="1">
      <c r="A50" s="196"/>
      <c r="B50" s="196"/>
      <c r="C50" s="196"/>
      <c r="D50" s="196"/>
      <c r="E50" s="196"/>
      <c r="F50" s="196"/>
      <c r="G50" s="196"/>
      <c r="H50" s="196"/>
      <c r="I50" s="196"/>
      <c r="J50" s="10"/>
      <c r="O50" s="154"/>
      <c r="P50" s="10"/>
      <c r="U50" s="154"/>
      <c r="V50" s="10"/>
      <c r="AA50" s="154"/>
      <c r="AB50" s="10"/>
      <c r="AG50" s="154"/>
      <c r="AH50" s="10"/>
      <c r="AM50" s="154"/>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row>
    <row r="51" ht="15.75" customHeight="1">
      <c r="A51" s="196"/>
      <c r="B51" s="196"/>
      <c r="C51" s="196"/>
      <c r="D51" s="196"/>
      <c r="E51" s="196"/>
      <c r="F51" s="196"/>
      <c r="G51" s="196"/>
      <c r="H51" s="196"/>
      <c r="I51" s="196"/>
      <c r="J51" s="11"/>
      <c r="K51" s="12"/>
      <c r="L51" s="12"/>
      <c r="M51" s="12"/>
      <c r="N51" s="12"/>
      <c r="O51" s="218"/>
      <c r="P51" s="11"/>
      <c r="Q51" s="12"/>
      <c r="R51" s="12"/>
      <c r="S51" s="12"/>
      <c r="T51" s="12"/>
      <c r="U51" s="218"/>
      <c r="V51" s="11"/>
      <c r="W51" s="12"/>
      <c r="X51" s="12"/>
      <c r="Y51" s="12"/>
      <c r="Z51" s="12"/>
      <c r="AA51" s="218"/>
      <c r="AB51" s="11"/>
      <c r="AC51" s="12"/>
      <c r="AD51" s="12"/>
      <c r="AE51" s="12"/>
      <c r="AF51" s="12"/>
      <c r="AG51" s="218"/>
      <c r="AH51" s="11"/>
      <c r="AI51" s="12"/>
      <c r="AJ51" s="12"/>
      <c r="AK51" s="12"/>
      <c r="AL51" s="12"/>
      <c r="AM51" s="218"/>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row>
    <row r="52" ht="15.75"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row>
    <row r="53" ht="15.0" customHeight="1">
      <c r="A53" s="196"/>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196"/>
      <c r="AV53" s="196"/>
      <c r="AW53" s="196"/>
      <c r="AX53" s="196"/>
      <c r="AY53" s="196"/>
      <c r="AZ53" s="196"/>
      <c r="BA53" s="196"/>
      <c r="BB53" s="196"/>
      <c r="BC53" s="196"/>
      <c r="BD53" s="196"/>
      <c r="BE53" s="196"/>
      <c r="BF53" s="196"/>
      <c r="BG53" s="196"/>
      <c r="BH53" s="196"/>
      <c r="BI53" s="196"/>
    </row>
    <row r="54" ht="15.0" customHeight="1">
      <c r="A54" s="196"/>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196"/>
      <c r="AV54" s="196"/>
      <c r="AW54" s="196"/>
      <c r="AX54" s="196"/>
      <c r="AY54" s="196"/>
      <c r="AZ54" s="196"/>
      <c r="BA54" s="196"/>
      <c r="BB54" s="196"/>
      <c r="BC54" s="196"/>
      <c r="BD54" s="196"/>
      <c r="BE54" s="196"/>
      <c r="BF54" s="196"/>
      <c r="BG54" s="196"/>
      <c r="BH54" s="196"/>
      <c r="BI54" s="196"/>
    </row>
    <row r="55" ht="15.75" customHeight="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row>
    <row r="56" ht="15.7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row>
    <row r="57" ht="15.75" customHeigh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row>
    <row r="58" ht="15.75"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row>
    <row r="59" ht="15.75" customHeight="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row>
    <row r="60" ht="15.75" customHeight="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row>
    <row r="61" ht="15.7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row>
    <row r="62" ht="15.7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row>
    <row r="63" ht="15.7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row>
    <row r="64" ht="15.7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row>
    <row r="65" ht="15.7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row>
    <row r="66" ht="15.7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row>
    <row r="67" ht="15.7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row>
    <row r="68" ht="15.7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row>
    <row r="69" ht="15.7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row>
    <row r="70" ht="15.7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row>
    <row r="71" ht="15.7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row>
    <row r="72" ht="15.7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row>
    <row r="73" ht="15.7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row>
    <row r="74" ht="15.7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row>
    <row r="75" ht="15.7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row>
    <row r="76" ht="15.7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row>
    <row r="77" ht="15.7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row>
    <row r="78" ht="15.7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row>
    <row r="79" ht="15.7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row>
    <row r="80" ht="15.7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row>
    <row r="81" ht="15.7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row>
    <row r="82" ht="15.7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row>
    <row r="83" ht="15.7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row>
    <row r="84" ht="15.7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row>
    <row r="85" ht="15.7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row>
    <row r="86" ht="15.7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row>
    <row r="87" ht="15.7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row>
    <row r="88" ht="15.7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row>
    <row r="89" ht="15.7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row>
    <row r="90" ht="15.7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row>
    <row r="91" ht="15.7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row>
    <row r="92" ht="15.7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row>
    <row r="93" ht="15.7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row>
    <row r="94" ht="15.7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row>
    <row r="95" ht="15.7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row>
    <row r="96" ht="15.7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row>
    <row r="97" ht="15.7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row>
    <row r="98" ht="15.7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row>
    <row r="99" ht="15.7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row>
    <row r="100" ht="15.7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row>
    <row r="101" ht="15.7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row>
    <row r="102" ht="15.7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row>
    <row r="103" ht="15.7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row>
    <row r="104" ht="15.7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row>
    <row r="105" ht="15.7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row>
    <row r="106" ht="15.7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row>
    <row r="107" ht="15.7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row>
    <row r="108" ht="15.7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row>
    <row r="109" ht="15.7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row>
    <row r="110" ht="15.7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row>
    <row r="111" ht="15.7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row>
    <row r="112" ht="15.7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row>
    <row r="113" ht="15.7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row>
    <row r="114" ht="15.7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row>
    <row r="115" ht="15.7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row>
    <row r="116" ht="15.7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row>
    <row r="117" ht="15.7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row>
    <row r="118" ht="15.7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row>
    <row r="119" ht="15.7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row>
    <row r="120" ht="15.7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row>
    <row r="121" ht="15.7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row>
    <row r="122" ht="15.75" customHeight="1">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row>
    <row r="123" ht="15.75" customHeight="1">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row>
    <row r="124" ht="15.75" customHeight="1">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row>
    <row r="125" ht="15.75" customHeight="1">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row>
    <row r="126" ht="15.75" customHeight="1">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row>
    <row r="127" ht="15.75" customHeight="1">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row>
    <row r="128" ht="15.75" customHeight="1">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row>
    <row r="129" ht="15.75" customHeight="1">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row>
    <row r="130" ht="15.75" customHeight="1">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row>
    <row r="131" ht="15.75" customHeight="1">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row>
    <row r="132" ht="15.75" customHeight="1">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row>
    <row r="133" ht="15.75" customHeight="1">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row>
    <row r="134" ht="15.75" customHeight="1">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row>
    <row r="135" ht="15.75" customHeight="1">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row>
    <row r="136" ht="15.75" customHeight="1">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row>
    <row r="137" ht="15.75" customHeight="1">
      <c r="B137" s="196"/>
      <c r="C137" s="196"/>
      <c r="D137" s="196"/>
      <c r="E137" s="196"/>
      <c r="F137" s="196"/>
      <c r="G137" s="196"/>
      <c r="H137" s="196"/>
      <c r="I137" s="196"/>
    </row>
    <row r="138" ht="15.75" customHeight="1">
      <c r="B138" s="196"/>
      <c r="C138" s="196"/>
      <c r="D138" s="196"/>
      <c r="E138" s="196"/>
      <c r="F138" s="196"/>
      <c r="G138" s="196"/>
      <c r="H138" s="196"/>
      <c r="I138" s="196"/>
    </row>
    <row r="139" ht="15.75" customHeight="1">
      <c r="B139" s="196"/>
      <c r="C139" s="196"/>
      <c r="D139" s="196"/>
      <c r="E139" s="196"/>
      <c r="F139" s="196"/>
      <c r="G139" s="196"/>
      <c r="H139" s="196"/>
      <c r="I139" s="196"/>
    </row>
    <row r="140" ht="15.75" customHeight="1">
      <c r="B140" s="196"/>
      <c r="C140" s="196"/>
      <c r="D140" s="196"/>
      <c r="E140" s="196"/>
      <c r="F140" s="196"/>
      <c r="G140" s="196"/>
      <c r="H140" s="196"/>
      <c r="I140" s="196"/>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58.29"/>
    <col customWidth="1" min="3" max="6" width="11.43"/>
    <col customWidth="1" min="7" max="22" width="10.71"/>
  </cols>
  <sheetData>
    <row r="1" ht="14.25" customHeight="1">
      <c r="A1" s="235" t="s">
        <v>342</v>
      </c>
      <c r="B1" s="236" t="s">
        <v>343</v>
      </c>
      <c r="C1" s="237"/>
      <c r="D1" s="237"/>
      <c r="E1" s="237"/>
      <c r="F1" s="237"/>
      <c r="G1" s="237"/>
      <c r="H1" s="237"/>
      <c r="I1" s="237"/>
      <c r="J1" s="237"/>
      <c r="K1" s="237"/>
      <c r="L1" s="237"/>
      <c r="M1" s="237"/>
      <c r="N1" s="237"/>
      <c r="O1" s="237"/>
      <c r="P1" s="237"/>
      <c r="Q1" s="237"/>
      <c r="R1" s="237"/>
      <c r="S1" s="237"/>
      <c r="T1" s="237"/>
      <c r="U1" s="237"/>
      <c r="V1" s="237"/>
      <c r="W1" s="237"/>
      <c r="X1" s="237"/>
      <c r="Y1" s="237"/>
      <c r="Z1" s="237"/>
    </row>
    <row r="2" ht="14.25" customHeight="1">
      <c r="A2" s="238" t="s">
        <v>344</v>
      </c>
      <c r="B2" s="7"/>
      <c r="C2" s="237"/>
      <c r="D2" s="237"/>
      <c r="E2" s="237"/>
      <c r="F2" s="237"/>
      <c r="G2" s="237"/>
      <c r="H2" s="237"/>
      <c r="I2" s="237"/>
      <c r="J2" s="237"/>
      <c r="K2" s="237"/>
      <c r="L2" s="237"/>
      <c r="M2" s="237"/>
      <c r="N2" s="237"/>
      <c r="O2" s="237"/>
      <c r="P2" s="237"/>
      <c r="Q2" s="237"/>
      <c r="R2" s="237"/>
      <c r="S2" s="237"/>
      <c r="T2" s="237"/>
      <c r="U2" s="237"/>
      <c r="V2" s="237"/>
      <c r="W2" s="237"/>
      <c r="X2" s="237"/>
      <c r="Y2" s="237"/>
      <c r="Z2" s="237"/>
    </row>
    <row r="3" ht="14.25" customHeight="1">
      <c r="A3" s="239" t="s">
        <v>345</v>
      </c>
      <c r="B3" s="240" t="s">
        <v>346</v>
      </c>
      <c r="C3" s="237"/>
      <c r="D3" s="237"/>
      <c r="E3" s="237"/>
      <c r="F3" s="237"/>
      <c r="G3" s="237"/>
      <c r="H3" s="237"/>
      <c r="I3" s="237"/>
      <c r="J3" s="237"/>
      <c r="K3" s="237"/>
      <c r="L3" s="237"/>
      <c r="M3" s="237"/>
      <c r="N3" s="237"/>
      <c r="O3" s="237"/>
      <c r="P3" s="237"/>
      <c r="Q3" s="237"/>
      <c r="R3" s="237"/>
      <c r="S3" s="237"/>
      <c r="T3" s="237"/>
      <c r="U3" s="237"/>
      <c r="V3" s="237"/>
      <c r="W3" s="237"/>
      <c r="X3" s="237"/>
      <c r="Y3" s="237"/>
      <c r="Z3" s="237"/>
    </row>
    <row r="4" ht="14.25" customHeight="1">
      <c r="A4" s="239" t="s">
        <v>347</v>
      </c>
      <c r="B4" s="240" t="s">
        <v>348</v>
      </c>
      <c r="C4" s="237"/>
      <c r="D4" s="237"/>
      <c r="E4" s="237"/>
      <c r="F4" s="237"/>
      <c r="G4" s="237"/>
      <c r="H4" s="237"/>
      <c r="I4" s="237"/>
      <c r="J4" s="237"/>
      <c r="K4" s="237"/>
      <c r="L4" s="237"/>
      <c r="M4" s="237"/>
      <c r="N4" s="237"/>
      <c r="O4" s="237"/>
      <c r="P4" s="237"/>
      <c r="Q4" s="237"/>
      <c r="R4" s="237"/>
      <c r="S4" s="237"/>
      <c r="T4" s="237"/>
      <c r="U4" s="237"/>
      <c r="V4" s="237"/>
      <c r="W4" s="237"/>
      <c r="X4" s="237"/>
      <c r="Y4" s="237"/>
      <c r="Z4" s="237"/>
    </row>
    <row r="5" ht="14.25" customHeight="1">
      <c r="A5" s="239" t="s">
        <v>349</v>
      </c>
      <c r="B5" s="240" t="s">
        <v>350</v>
      </c>
      <c r="C5" s="237"/>
      <c r="D5" s="237"/>
      <c r="E5" s="237"/>
      <c r="F5" s="237"/>
      <c r="G5" s="237"/>
      <c r="H5" s="237"/>
      <c r="I5" s="237"/>
      <c r="J5" s="237"/>
      <c r="K5" s="237"/>
      <c r="L5" s="237"/>
      <c r="M5" s="237"/>
      <c r="N5" s="237"/>
      <c r="O5" s="237"/>
      <c r="P5" s="237"/>
      <c r="Q5" s="237"/>
      <c r="R5" s="237"/>
      <c r="S5" s="237"/>
      <c r="T5" s="237"/>
      <c r="U5" s="237"/>
      <c r="V5" s="237"/>
      <c r="W5" s="237"/>
      <c r="X5" s="237"/>
      <c r="Y5" s="237"/>
      <c r="Z5" s="237"/>
    </row>
    <row r="6" ht="14.25" customHeight="1">
      <c r="A6" s="239" t="s">
        <v>351</v>
      </c>
      <c r="B6" s="240" t="s">
        <v>352</v>
      </c>
      <c r="C6" s="237"/>
      <c r="D6" s="237"/>
      <c r="E6" s="237"/>
      <c r="F6" s="237"/>
      <c r="G6" s="237"/>
      <c r="H6" s="237"/>
      <c r="I6" s="237"/>
      <c r="J6" s="237"/>
      <c r="K6" s="237"/>
      <c r="L6" s="237"/>
      <c r="M6" s="237"/>
      <c r="N6" s="237"/>
      <c r="O6" s="237"/>
      <c r="P6" s="237"/>
      <c r="Q6" s="237"/>
      <c r="R6" s="237"/>
      <c r="S6" s="237"/>
      <c r="T6" s="237"/>
      <c r="U6" s="237"/>
      <c r="V6" s="237"/>
      <c r="W6" s="237"/>
      <c r="X6" s="237"/>
      <c r="Y6" s="237"/>
      <c r="Z6" s="237"/>
    </row>
    <row r="7" ht="14.25" customHeight="1">
      <c r="A7" s="239" t="s">
        <v>353</v>
      </c>
      <c r="B7" s="240" t="s">
        <v>354</v>
      </c>
      <c r="C7" s="237"/>
      <c r="D7" s="237"/>
      <c r="E7" s="237"/>
      <c r="F7" s="237"/>
      <c r="G7" s="237"/>
      <c r="H7" s="237"/>
      <c r="I7" s="237"/>
      <c r="J7" s="237"/>
      <c r="K7" s="237"/>
      <c r="L7" s="237"/>
      <c r="M7" s="237"/>
      <c r="N7" s="237"/>
      <c r="O7" s="237"/>
      <c r="P7" s="237"/>
      <c r="Q7" s="237"/>
      <c r="R7" s="237"/>
      <c r="S7" s="237"/>
      <c r="T7" s="237"/>
      <c r="U7" s="237"/>
      <c r="V7" s="237"/>
      <c r="W7" s="237"/>
      <c r="X7" s="237"/>
      <c r="Y7" s="237"/>
      <c r="Z7" s="237"/>
    </row>
    <row r="8" ht="14.25" customHeight="1">
      <c r="A8" s="239" t="s">
        <v>355</v>
      </c>
      <c r="B8" s="240" t="s">
        <v>356</v>
      </c>
      <c r="C8" s="237"/>
      <c r="D8" s="237"/>
      <c r="E8" s="237"/>
      <c r="F8" s="237"/>
      <c r="G8" s="237"/>
      <c r="H8" s="237"/>
      <c r="I8" s="237"/>
      <c r="J8" s="237"/>
      <c r="K8" s="237"/>
      <c r="L8" s="237"/>
      <c r="M8" s="237"/>
      <c r="N8" s="237"/>
      <c r="O8" s="237"/>
      <c r="P8" s="237"/>
      <c r="Q8" s="237"/>
      <c r="R8" s="237"/>
      <c r="S8" s="237"/>
      <c r="T8" s="237"/>
      <c r="U8" s="237"/>
      <c r="V8" s="237"/>
      <c r="W8" s="237"/>
      <c r="X8" s="237"/>
      <c r="Y8" s="237"/>
      <c r="Z8" s="237"/>
    </row>
    <row r="9" ht="14.25" customHeight="1">
      <c r="A9" s="237"/>
      <c r="B9" s="237"/>
      <c r="C9" s="237"/>
      <c r="D9" s="237"/>
      <c r="E9" s="237"/>
      <c r="F9" s="237"/>
      <c r="G9" s="237"/>
      <c r="H9" s="237"/>
      <c r="I9" s="237"/>
      <c r="J9" s="237"/>
      <c r="K9" s="237"/>
      <c r="L9" s="237"/>
      <c r="M9" s="237"/>
      <c r="N9" s="237"/>
      <c r="O9" s="237"/>
      <c r="P9" s="237"/>
      <c r="Q9" s="237"/>
      <c r="R9" s="237"/>
      <c r="S9" s="237"/>
      <c r="T9" s="237"/>
      <c r="U9" s="237"/>
      <c r="V9" s="237"/>
      <c r="W9" s="237"/>
      <c r="X9" s="237"/>
      <c r="Y9" s="237"/>
      <c r="Z9" s="237"/>
    </row>
    <row r="10" ht="14.25" customHeight="1">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row>
    <row r="11" ht="14.25"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row>
    <row r="12" ht="14.25"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row>
    <row r="13" ht="14.2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4" ht="14.25" customHeight="1">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ht="14.25" customHeight="1">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row>
    <row r="16" ht="14.25" customHeight="1">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row>
    <row r="17" ht="14.25" customHeight="1">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ht="14.25" customHeigh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row>
    <row r="19" ht="14.2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row>
    <row r="20" ht="14.25" customHeight="1">
      <c r="A20" s="237"/>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row>
    <row r="21" ht="14.25"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row>
    <row r="22" ht="14.2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row>
    <row r="23" ht="14.25" customHeight="1">
      <c r="A23" s="237"/>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row>
    <row r="24" ht="14.2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row>
    <row r="25" ht="14.25" customHeight="1">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row>
    <row r="26" ht="14.25" customHeight="1">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row>
    <row r="27" ht="14.25" customHeight="1">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row>
    <row r="28" ht="14.25" customHeight="1">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row>
    <row r="29" ht="14.25" customHeight="1">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row>
    <row r="30" ht="14.25" customHeight="1">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row>
    <row r="31" ht="14.25" customHeight="1">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row>
    <row r="32" ht="14.25" customHeight="1">
      <c r="A32" s="237"/>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row>
    <row r="33" ht="14.2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row>
    <row r="34" ht="14.25"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row>
    <row r="35" ht="14.25" customHeight="1">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row>
    <row r="36" ht="14.2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row>
    <row r="37" ht="14.25" customHeight="1">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ht="14.25"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ht="14.25"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ht="14.25" customHeigh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row>
    <row r="41" ht="14.2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ht="14.2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row>
    <row r="43" ht="14.2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row>
    <row r="44" ht="14.2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row>
    <row r="45" ht="14.2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row>
    <row r="46" ht="14.2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row>
    <row r="47" ht="14.2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row>
    <row r="48" ht="14.2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ht="14.2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ht="14.2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row>
    <row r="51" ht="14.2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row>
    <row r="52" ht="14.2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row>
    <row r="53" ht="14.2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ht="14.2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ht="14.2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ht="14.2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ht="14.2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ht="14.2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ht="14.2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ht="14.2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ht="14.2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row>
    <row r="62" ht="14.2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row>
    <row r="63" ht="14.2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row>
    <row r="64" ht="14.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ht="14.2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ht="14.2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ht="14.2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ht="14.2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ht="14.2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row r="70" ht="14.2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row>
    <row r="71" ht="14.2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row>
    <row r="72" ht="14.2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ht="14.2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ht="14.2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ht="14.2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ht="14.2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row>
    <row r="77" ht="14.2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row>
    <row r="78" ht="14.2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row>
    <row r="79" ht="14.2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row>
    <row r="80" ht="14.2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row>
    <row r="81" ht="14.2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row>
    <row r="82" ht="14.2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row>
    <row r="83" ht="14.2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row>
    <row r="84" ht="14.2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row>
    <row r="85" ht="14.2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row>
    <row r="86" ht="14.2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row>
    <row r="87" ht="14.2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row>
    <row r="88" ht="14.2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ht="14.2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row>
    <row r="90" ht="14.2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ht="14.2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ht="14.2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ht="14.2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ht="14.2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ht="14.2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ht="14.2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ht="14.2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ht="14.2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row>
    <row r="99" ht="14.2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ht="14.2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ht="14.2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ht="14.2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row>
    <row r="103" ht="14.2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ht="14.2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ht="14.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ht="14.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ht="14.2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ht="14.2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ht="14.2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row>
    <row r="110" ht="14.2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ht="14.2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row>
    <row r="112" ht="14.2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ht="14.2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row>
    <row r="114" ht="14.2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row>
    <row r="115" ht="14.2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ht="14.2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ht="14.2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row>
    <row r="118" ht="14.2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row>
    <row r="119" ht="14.2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row>
    <row r="120" ht="14.2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row>
    <row r="121" ht="14.2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row>
    <row r="122" ht="14.2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row>
    <row r="123" ht="14.2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row>
    <row r="124" ht="14.2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row>
    <row r="125" ht="14.2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row>
    <row r="126" ht="14.2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row>
    <row r="127" ht="14.2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row>
    <row r="128" ht="14.2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row>
    <row r="129" ht="14.2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row>
    <row r="130" ht="14.2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row>
    <row r="131" ht="14.2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row>
    <row r="132" ht="14.2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row>
    <row r="133" ht="14.2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row>
    <row r="134" ht="14.2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row>
    <row r="135" ht="14.2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row>
    <row r="136" ht="14.2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row>
    <row r="137" ht="14.2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row>
    <row r="138" ht="14.2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row>
    <row r="139" ht="14.2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row>
    <row r="140" ht="14.2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row>
    <row r="141" ht="14.2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row>
    <row r="142" ht="14.2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row>
    <row r="143" ht="14.2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row>
    <row r="144" ht="14.2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row>
    <row r="145" ht="14.2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row>
    <row r="146" ht="14.2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row>
    <row r="147" ht="14.2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row>
    <row r="148" ht="14.2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row>
    <row r="149" ht="14.2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row>
    <row r="150" ht="14.2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row>
    <row r="151" ht="14.2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row>
    <row r="152" ht="14.2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row>
    <row r="153" ht="14.2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row>
    <row r="154" ht="14.2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row>
    <row r="155" ht="14.2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row>
    <row r="156" ht="14.2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row>
    <row r="157" ht="14.2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row>
    <row r="158" ht="14.2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row>
    <row r="159" ht="14.2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row>
    <row r="160" ht="14.2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row>
    <row r="161" ht="14.2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row>
    <row r="162" ht="14.2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row>
    <row r="163" ht="14.2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row>
    <row r="164" ht="14.2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row>
    <row r="165" ht="14.2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row>
    <row r="166" ht="14.2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row>
    <row r="167" ht="14.2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row>
    <row r="168" ht="14.2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row>
    <row r="169" ht="14.2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row>
    <row r="170" ht="14.2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row>
    <row r="171" ht="14.2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row>
    <row r="172" ht="14.2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row>
    <row r="173" ht="14.2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ht="14.2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row>
    <row r="175" ht="14.2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row>
    <row r="176" ht="14.2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row>
    <row r="177" ht="14.2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row>
    <row r="178" ht="14.2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row>
    <row r="179" ht="14.2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row>
    <row r="180" ht="14.2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row>
    <row r="181" ht="14.2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row>
    <row r="182" ht="14.2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row>
    <row r="183" ht="14.2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row>
    <row r="184" ht="14.2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row>
    <row r="185" ht="14.2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row>
    <row r="186" ht="14.2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row>
    <row r="187" ht="14.2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row>
    <row r="188" ht="14.2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row>
    <row r="189" ht="14.2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row>
    <row r="190" ht="14.2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row>
    <row r="191" ht="14.2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row>
    <row r="192" ht="14.2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row>
    <row r="193" ht="14.2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row>
    <row r="194" ht="14.2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row>
    <row r="195" ht="14.2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row>
    <row r="196" ht="14.2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row>
    <row r="197" ht="14.2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row>
    <row r="198" ht="14.2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row>
    <row r="199" ht="14.2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row>
    <row r="200" ht="14.2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row>
    <row r="201" ht="14.2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row>
    <row r="202" ht="14.2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row>
    <row r="203" ht="14.2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row>
    <row r="204" ht="14.2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row>
    <row r="205" ht="14.2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row>
    <row r="206" ht="14.2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row>
    <row r="207" ht="14.2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row>
    <row r="208" ht="14.2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row>
    <row r="209" ht="14.2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row>
    <row r="210" ht="14.2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row>
    <row r="211" ht="14.2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row>
    <row r="212" ht="14.2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row>
    <row r="213" ht="14.2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row>
    <row r="214" ht="14.2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row>
    <row r="215" ht="14.2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row>
    <row r="216" ht="14.2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row>
    <row r="217" ht="14.2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row>
    <row r="218" ht="14.2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row>
    <row r="219" ht="14.2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row>
    <row r="220" ht="14.2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10.71"/>
    <col customWidth="1" min="2" max="2" width="24.14"/>
    <col customWidth="1" min="3" max="3" width="70.14"/>
    <col customWidth="1" min="4" max="4" width="29.86"/>
    <col customWidth="1" min="5" max="24" width="10.71"/>
  </cols>
  <sheetData>
    <row r="1">
      <c r="A1" s="196"/>
      <c r="B1" s="241" t="s">
        <v>357</v>
      </c>
      <c r="E1" s="196"/>
      <c r="F1" s="196"/>
      <c r="G1" s="196"/>
      <c r="H1" s="196"/>
      <c r="I1" s="196"/>
      <c r="J1" s="196"/>
      <c r="K1" s="196"/>
      <c r="L1" s="196"/>
      <c r="M1" s="196"/>
      <c r="N1" s="196"/>
      <c r="O1" s="196"/>
      <c r="P1" s="196"/>
      <c r="Q1" s="196"/>
      <c r="R1" s="196"/>
      <c r="S1" s="196"/>
      <c r="T1" s="196"/>
      <c r="U1" s="196"/>
      <c r="V1" s="196"/>
      <c r="W1" s="196"/>
      <c r="X1" s="196"/>
    </row>
    <row r="2">
      <c r="A2" s="196"/>
      <c r="B2" s="196"/>
      <c r="C2" s="196"/>
      <c r="D2" s="196"/>
      <c r="E2" s="196"/>
      <c r="F2" s="196"/>
      <c r="G2" s="196"/>
      <c r="H2" s="196"/>
      <c r="I2" s="196"/>
      <c r="J2" s="196"/>
      <c r="K2" s="196"/>
      <c r="L2" s="196"/>
      <c r="M2" s="196"/>
      <c r="N2" s="196"/>
      <c r="O2" s="196"/>
      <c r="P2" s="196"/>
      <c r="Q2" s="196"/>
      <c r="R2" s="196"/>
      <c r="S2" s="196"/>
      <c r="T2" s="196"/>
      <c r="U2" s="196"/>
      <c r="V2" s="196"/>
      <c r="W2" s="196"/>
      <c r="X2" s="196"/>
    </row>
    <row r="3">
      <c r="A3" s="196"/>
      <c r="B3" s="242"/>
      <c r="C3" s="243" t="s">
        <v>358</v>
      </c>
      <c r="D3" s="243" t="s">
        <v>327</v>
      </c>
      <c r="E3" s="196"/>
      <c r="F3" s="196"/>
      <c r="G3" s="196"/>
      <c r="H3" s="196"/>
      <c r="I3" s="196"/>
      <c r="J3" s="196"/>
      <c r="K3" s="196"/>
      <c r="L3" s="196"/>
      <c r="M3" s="196"/>
      <c r="N3" s="196"/>
      <c r="O3" s="196"/>
      <c r="P3" s="196"/>
      <c r="Q3" s="196"/>
      <c r="R3" s="196"/>
      <c r="S3" s="196"/>
      <c r="T3" s="196"/>
      <c r="U3" s="196"/>
      <c r="V3" s="196"/>
      <c r="W3" s="196"/>
      <c r="X3" s="196"/>
    </row>
    <row r="4">
      <c r="A4" s="196"/>
      <c r="B4" s="244" t="s">
        <v>359</v>
      </c>
      <c r="C4" s="245" t="s">
        <v>360</v>
      </c>
      <c r="D4" s="246">
        <v>0.2</v>
      </c>
      <c r="E4" s="196"/>
      <c r="F4" s="196"/>
      <c r="G4" s="196"/>
      <c r="H4" s="196"/>
      <c r="I4" s="196"/>
      <c r="J4" s="196"/>
      <c r="K4" s="196"/>
      <c r="L4" s="196"/>
      <c r="M4" s="196"/>
      <c r="N4" s="196"/>
      <c r="O4" s="196"/>
      <c r="P4" s="196"/>
      <c r="Q4" s="196"/>
      <c r="R4" s="196"/>
      <c r="S4" s="196"/>
      <c r="T4" s="196"/>
      <c r="U4" s="196"/>
      <c r="V4" s="196"/>
      <c r="W4" s="196"/>
      <c r="X4" s="196"/>
    </row>
    <row r="5">
      <c r="A5" s="196"/>
      <c r="B5" s="247" t="s">
        <v>361</v>
      </c>
      <c r="C5" s="248" t="s">
        <v>362</v>
      </c>
      <c r="D5" s="249">
        <v>0.4</v>
      </c>
      <c r="E5" s="196"/>
      <c r="F5" s="196"/>
      <c r="G5" s="196"/>
      <c r="H5" s="196"/>
      <c r="I5" s="196"/>
      <c r="J5" s="196"/>
      <c r="K5" s="196"/>
      <c r="L5" s="196"/>
      <c r="M5" s="196"/>
      <c r="N5" s="196"/>
      <c r="O5" s="196"/>
      <c r="P5" s="196"/>
      <c r="Q5" s="196"/>
      <c r="R5" s="196"/>
      <c r="S5" s="196"/>
      <c r="T5" s="196"/>
      <c r="U5" s="196"/>
      <c r="V5" s="196"/>
      <c r="W5" s="196"/>
      <c r="X5" s="196"/>
    </row>
    <row r="6">
      <c r="A6" s="196"/>
      <c r="B6" s="250" t="s">
        <v>363</v>
      </c>
      <c r="C6" s="248" t="s">
        <v>364</v>
      </c>
      <c r="D6" s="249">
        <v>0.6</v>
      </c>
      <c r="E6" s="196"/>
      <c r="F6" s="196"/>
      <c r="G6" s="196"/>
      <c r="H6" s="196"/>
      <c r="I6" s="196"/>
      <c r="J6" s="196"/>
      <c r="K6" s="196"/>
      <c r="L6" s="196"/>
      <c r="M6" s="196"/>
      <c r="N6" s="196"/>
      <c r="O6" s="196"/>
      <c r="P6" s="196"/>
      <c r="Q6" s="196"/>
      <c r="R6" s="196"/>
      <c r="S6" s="196"/>
      <c r="T6" s="196"/>
      <c r="U6" s="196"/>
      <c r="V6" s="196"/>
      <c r="W6" s="196"/>
      <c r="X6" s="196"/>
    </row>
    <row r="7">
      <c r="A7" s="196"/>
      <c r="B7" s="251" t="s">
        <v>365</v>
      </c>
      <c r="C7" s="248" t="s">
        <v>366</v>
      </c>
      <c r="D7" s="249">
        <v>0.8</v>
      </c>
      <c r="E7" s="196"/>
      <c r="F7" s="196"/>
      <c r="G7" s="196"/>
      <c r="H7" s="196"/>
      <c r="I7" s="196"/>
      <c r="J7" s="196"/>
      <c r="K7" s="196"/>
      <c r="L7" s="196"/>
      <c r="M7" s="196"/>
      <c r="N7" s="196"/>
      <c r="O7" s="196"/>
      <c r="P7" s="196"/>
      <c r="Q7" s="196"/>
      <c r="R7" s="196"/>
      <c r="S7" s="196"/>
      <c r="T7" s="196"/>
      <c r="U7" s="196"/>
      <c r="V7" s="196"/>
      <c r="W7" s="196"/>
      <c r="X7" s="196"/>
    </row>
    <row r="8">
      <c r="A8" s="196"/>
      <c r="B8" s="252" t="s">
        <v>367</v>
      </c>
      <c r="C8" s="248" t="s">
        <v>368</v>
      </c>
      <c r="D8" s="249">
        <v>1.0</v>
      </c>
      <c r="E8" s="196"/>
      <c r="F8" s="196"/>
      <c r="G8" s="196"/>
      <c r="H8" s="196"/>
      <c r="I8" s="196"/>
      <c r="J8" s="196"/>
      <c r="K8" s="196"/>
      <c r="L8" s="196"/>
      <c r="M8" s="196"/>
      <c r="N8" s="196"/>
      <c r="O8" s="196"/>
      <c r="P8" s="196"/>
      <c r="Q8" s="196"/>
      <c r="R8" s="196"/>
      <c r="S8" s="196"/>
      <c r="T8" s="196"/>
      <c r="U8" s="196"/>
      <c r="V8" s="196"/>
      <c r="W8" s="196"/>
      <c r="X8" s="196"/>
    </row>
    <row r="9">
      <c r="A9" s="196"/>
      <c r="B9" s="196"/>
      <c r="C9" s="196"/>
      <c r="D9" s="196"/>
      <c r="E9" s="196"/>
      <c r="F9" s="196"/>
      <c r="G9" s="196"/>
      <c r="H9" s="196"/>
      <c r="I9" s="196"/>
      <c r="J9" s="196"/>
      <c r="K9" s="196"/>
      <c r="L9" s="196"/>
      <c r="M9" s="196"/>
      <c r="N9" s="196"/>
      <c r="O9" s="196"/>
      <c r="P9" s="196"/>
      <c r="Q9" s="196"/>
      <c r="R9" s="196"/>
      <c r="S9" s="196"/>
      <c r="T9" s="196"/>
      <c r="U9" s="196"/>
      <c r="V9" s="196"/>
      <c r="W9" s="196"/>
      <c r="X9" s="196"/>
    </row>
    <row r="10">
      <c r="A10" s="196"/>
      <c r="B10" s="253"/>
      <c r="C10" s="196"/>
      <c r="D10" s="196"/>
      <c r="E10" s="196"/>
      <c r="F10" s="196"/>
      <c r="G10" s="196"/>
      <c r="H10" s="196"/>
      <c r="I10" s="196"/>
      <c r="J10" s="196"/>
      <c r="K10" s="196"/>
      <c r="L10" s="196"/>
      <c r="M10" s="196"/>
      <c r="N10" s="196"/>
      <c r="O10" s="196"/>
      <c r="P10" s="196"/>
      <c r="Q10" s="196"/>
      <c r="R10" s="196"/>
      <c r="S10" s="196"/>
      <c r="T10" s="196"/>
      <c r="U10" s="196"/>
      <c r="V10" s="196"/>
      <c r="W10" s="196"/>
      <c r="X10" s="196"/>
    </row>
    <row r="11">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row>
    <row r="12">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row>
    <row r="13">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row>
    <row r="14">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row>
    <row r="15">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row>
    <row r="16">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row>
    <row r="17">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row>
    <row r="18">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row>
    <row r="19">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row>
    <row r="20">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row>
    <row r="21" ht="15.7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row>
    <row r="22" ht="15.75"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row>
    <row r="23" ht="15.7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row>
    <row r="24" ht="15.7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row>
    <row r="25" ht="15.75" customHeight="1">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row>
    <row r="26" ht="15.75"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row>
    <row r="27" ht="15.7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row>
    <row r="28" ht="15.75" customHeight="1">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row>
    <row r="29" ht="15.75" customHeight="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row>
    <row r="30" ht="15.75" customHeight="1">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row>
    <row r="31" ht="15.7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row>
    <row r="32" ht="15.75" customHeight="1">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row>
    <row r="33" ht="15.75" customHeight="1">
      <c r="A33" s="196"/>
      <c r="E33" s="196"/>
      <c r="F33" s="196"/>
      <c r="G33" s="196"/>
      <c r="H33" s="196"/>
      <c r="I33" s="196"/>
      <c r="J33" s="196"/>
      <c r="K33" s="196"/>
      <c r="L33" s="196"/>
      <c r="M33" s="196"/>
      <c r="N33" s="196"/>
      <c r="O33" s="196"/>
      <c r="P33" s="196"/>
      <c r="Q33" s="196"/>
      <c r="R33" s="196"/>
      <c r="S33" s="196"/>
      <c r="T33" s="196"/>
      <c r="U33" s="196"/>
      <c r="V33" s="196"/>
      <c r="W33" s="196"/>
      <c r="X33" s="196"/>
    </row>
    <row r="34" ht="15.75" customHeight="1">
      <c r="A34" s="196"/>
      <c r="E34" s="196"/>
      <c r="F34" s="196"/>
      <c r="G34" s="196"/>
      <c r="H34" s="196"/>
      <c r="I34" s="196"/>
      <c r="J34" s="196"/>
      <c r="K34" s="196"/>
      <c r="L34" s="196"/>
      <c r="M34" s="196"/>
      <c r="N34" s="196"/>
      <c r="O34" s="196"/>
      <c r="P34" s="196"/>
      <c r="Q34" s="196"/>
      <c r="R34" s="196"/>
      <c r="S34" s="196"/>
      <c r="T34" s="196"/>
      <c r="U34" s="196"/>
      <c r="V34" s="196"/>
      <c r="W34" s="196"/>
      <c r="X34" s="196"/>
    </row>
    <row r="35" ht="15.75" customHeight="1">
      <c r="A35" s="196"/>
    </row>
    <row r="36" ht="15.75" customHeight="1">
      <c r="A36" s="196"/>
    </row>
    <row r="37" ht="15.75" customHeight="1">
      <c r="A37" s="196"/>
    </row>
    <row r="38" ht="15.75" customHeight="1">
      <c r="A38" s="196"/>
    </row>
    <row r="39" ht="15.75" customHeight="1">
      <c r="A39" s="196"/>
    </row>
    <row r="40" ht="15.75" customHeight="1">
      <c r="A40" s="196"/>
    </row>
    <row r="41" ht="15.75" customHeight="1">
      <c r="A41" s="196"/>
    </row>
    <row r="42" ht="15.75" customHeight="1">
      <c r="A42" s="196"/>
    </row>
    <row r="43" ht="15.75" customHeight="1">
      <c r="A43" s="196"/>
    </row>
    <row r="44" ht="15.75" customHeight="1">
      <c r="A44" s="196"/>
    </row>
    <row r="45" ht="15.75" customHeight="1">
      <c r="A45" s="196"/>
    </row>
    <row r="46" ht="15.75" customHeight="1">
      <c r="A46" s="196"/>
    </row>
    <row r="47" ht="15.75" customHeight="1">
      <c r="A47" s="196"/>
    </row>
    <row r="48" ht="15.75" customHeight="1">
      <c r="A48" s="196"/>
    </row>
    <row r="49" ht="15.75" customHeight="1">
      <c r="A49" s="196"/>
    </row>
    <row r="50" ht="15.75" customHeight="1">
      <c r="A50" s="196"/>
    </row>
    <row r="51" ht="15.75" customHeight="1">
      <c r="A51" s="196"/>
    </row>
    <row r="52" ht="15.75" customHeight="1">
      <c r="A52" s="196"/>
    </row>
    <row r="53" ht="15.75" customHeight="1">
      <c r="A53" s="196"/>
    </row>
    <row r="54" ht="15.75" customHeight="1">
      <c r="A54" s="196"/>
    </row>
    <row r="55" ht="15.75" customHeight="1">
      <c r="A55" s="196"/>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10.71"/>
    <col customWidth="1" min="2" max="2" width="40.43"/>
    <col customWidth="1" min="3" max="3" width="74.86"/>
    <col customWidth="1" min="4" max="4" width="135.0"/>
    <col customWidth="1" min="5" max="5" width="144.71"/>
    <col customWidth="1" min="6" max="21" width="10.71"/>
  </cols>
  <sheetData>
    <row r="1">
      <c r="A1" s="196"/>
      <c r="B1" s="254" t="s">
        <v>369</v>
      </c>
      <c r="E1" s="196"/>
      <c r="F1" s="196"/>
      <c r="G1" s="196"/>
      <c r="H1" s="196"/>
      <c r="I1" s="196"/>
      <c r="J1" s="196"/>
      <c r="K1" s="196"/>
      <c r="L1" s="196"/>
      <c r="M1" s="196"/>
      <c r="N1" s="196"/>
      <c r="O1" s="196"/>
      <c r="P1" s="196"/>
      <c r="Q1" s="196"/>
      <c r="R1" s="196"/>
      <c r="S1" s="196"/>
      <c r="T1" s="196"/>
      <c r="U1" s="196"/>
    </row>
    <row r="2">
      <c r="A2" s="196"/>
      <c r="B2" s="196"/>
      <c r="C2" s="196"/>
      <c r="D2" s="196"/>
      <c r="E2" s="196"/>
      <c r="F2" s="196"/>
      <c r="G2" s="196"/>
      <c r="H2" s="196"/>
      <c r="I2" s="196"/>
      <c r="J2" s="196"/>
      <c r="K2" s="196"/>
      <c r="L2" s="196"/>
      <c r="M2" s="196"/>
      <c r="N2" s="196"/>
      <c r="O2" s="196"/>
      <c r="P2" s="196"/>
      <c r="Q2" s="196"/>
      <c r="R2" s="196"/>
      <c r="S2" s="196"/>
      <c r="T2" s="196"/>
      <c r="U2" s="196"/>
    </row>
    <row r="3">
      <c r="A3" s="196"/>
      <c r="B3" s="255"/>
      <c r="C3" s="256" t="s">
        <v>370</v>
      </c>
      <c r="D3" s="256" t="s">
        <v>371</v>
      </c>
      <c r="E3" s="196"/>
      <c r="F3" s="196"/>
      <c r="G3" s="196"/>
      <c r="H3" s="196"/>
      <c r="I3" s="196"/>
      <c r="J3" s="196"/>
      <c r="K3" s="196"/>
      <c r="L3" s="196"/>
      <c r="M3" s="196"/>
      <c r="N3" s="196"/>
      <c r="O3" s="196"/>
      <c r="P3" s="196"/>
      <c r="Q3" s="196"/>
      <c r="R3" s="196"/>
      <c r="S3" s="196"/>
      <c r="T3" s="196"/>
      <c r="U3" s="196"/>
    </row>
    <row r="4">
      <c r="A4" s="257" t="s">
        <v>372</v>
      </c>
      <c r="B4" s="258" t="s">
        <v>373</v>
      </c>
      <c r="C4" s="259" t="s">
        <v>374</v>
      </c>
      <c r="D4" s="260" t="s">
        <v>375</v>
      </c>
      <c r="E4" s="196"/>
      <c r="F4" s="196"/>
      <c r="G4" s="196"/>
      <c r="H4" s="196"/>
      <c r="I4" s="196"/>
      <c r="J4" s="196"/>
      <c r="K4" s="196"/>
      <c r="L4" s="196"/>
      <c r="M4" s="196"/>
      <c r="N4" s="196"/>
      <c r="O4" s="196"/>
      <c r="P4" s="196"/>
      <c r="Q4" s="196"/>
      <c r="R4" s="196"/>
      <c r="S4" s="196"/>
      <c r="T4" s="196"/>
      <c r="U4" s="196"/>
    </row>
    <row r="5">
      <c r="A5" s="257" t="s">
        <v>376</v>
      </c>
      <c r="B5" s="261" t="s">
        <v>377</v>
      </c>
      <c r="C5" s="262" t="s">
        <v>378</v>
      </c>
      <c r="D5" s="263" t="s">
        <v>379</v>
      </c>
      <c r="E5" s="196"/>
      <c r="F5" s="196"/>
      <c r="G5" s="196"/>
      <c r="H5" s="196"/>
      <c r="I5" s="196"/>
      <c r="J5" s="196"/>
      <c r="K5" s="196"/>
      <c r="L5" s="196"/>
      <c r="M5" s="196"/>
      <c r="N5" s="196"/>
      <c r="O5" s="196"/>
      <c r="P5" s="196"/>
      <c r="Q5" s="196"/>
      <c r="R5" s="196"/>
      <c r="S5" s="196"/>
      <c r="T5" s="196"/>
      <c r="U5" s="196"/>
    </row>
    <row r="6">
      <c r="A6" s="257" t="s">
        <v>333</v>
      </c>
      <c r="B6" s="264" t="s">
        <v>380</v>
      </c>
      <c r="C6" s="262" t="s">
        <v>381</v>
      </c>
      <c r="D6" s="263" t="s">
        <v>382</v>
      </c>
      <c r="E6" s="196"/>
      <c r="F6" s="196"/>
      <c r="G6" s="196"/>
      <c r="H6" s="196"/>
      <c r="I6" s="196"/>
      <c r="J6" s="196"/>
      <c r="K6" s="196"/>
      <c r="L6" s="196"/>
      <c r="M6" s="196"/>
      <c r="N6" s="196"/>
      <c r="O6" s="196"/>
      <c r="P6" s="196"/>
      <c r="Q6" s="196"/>
      <c r="R6" s="196"/>
      <c r="S6" s="196"/>
      <c r="T6" s="196"/>
      <c r="U6" s="196"/>
    </row>
    <row r="7">
      <c r="A7" s="257" t="s">
        <v>383</v>
      </c>
      <c r="B7" s="265" t="s">
        <v>384</v>
      </c>
      <c r="C7" s="262" t="s">
        <v>385</v>
      </c>
      <c r="D7" s="263" t="s">
        <v>386</v>
      </c>
      <c r="E7" s="196"/>
      <c r="F7" s="196"/>
      <c r="G7" s="196"/>
      <c r="H7" s="196"/>
      <c r="I7" s="196"/>
      <c r="J7" s="196"/>
      <c r="K7" s="196"/>
      <c r="L7" s="196"/>
      <c r="M7" s="196"/>
      <c r="N7" s="196"/>
      <c r="O7" s="196"/>
      <c r="P7" s="196"/>
      <c r="Q7" s="196"/>
      <c r="R7" s="196"/>
      <c r="S7" s="196"/>
      <c r="T7" s="196"/>
      <c r="U7" s="196"/>
    </row>
    <row r="8">
      <c r="A8" s="257" t="s">
        <v>387</v>
      </c>
      <c r="B8" s="266" t="s">
        <v>388</v>
      </c>
      <c r="C8" s="262" t="s">
        <v>389</v>
      </c>
      <c r="D8" s="263" t="s">
        <v>390</v>
      </c>
      <c r="E8" s="196"/>
      <c r="F8" s="196"/>
      <c r="G8" s="196"/>
      <c r="H8" s="196"/>
      <c r="I8" s="196"/>
      <c r="J8" s="196"/>
      <c r="K8" s="196"/>
      <c r="L8" s="196"/>
      <c r="M8" s="196"/>
      <c r="N8" s="196"/>
      <c r="O8" s="196"/>
      <c r="P8" s="196"/>
      <c r="Q8" s="196"/>
      <c r="R8" s="196"/>
      <c r="S8" s="196"/>
      <c r="T8" s="196"/>
      <c r="U8" s="196"/>
    </row>
    <row r="9">
      <c r="A9" s="257"/>
      <c r="B9" s="257"/>
      <c r="C9" s="267"/>
      <c r="D9" s="267"/>
      <c r="E9" s="196"/>
      <c r="F9" s="196"/>
      <c r="G9" s="196"/>
      <c r="H9" s="196"/>
      <c r="I9" s="196"/>
      <c r="J9" s="196"/>
      <c r="K9" s="196"/>
      <c r="L9" s="196"/>
      <c r="M9" s="196"/>
      <c r="N9" s="196"/>
      <c r="O9" s="196"/>
      <c r="P9" s="196"/>
      <c r="Q9" s="196"/>
      <c r="R9" s="196"/>
      <c r="S9" s="196"/>
      <c r="T9" s="196"/>
      <c r="U9" s="196"/>
    </row>
    <row r="10">
      <c r="A10" s="257"/>
      <c r="B10" s="268"/>
      <c r="C10" s="268"/>
      <c r="D10" s="268"/>
      <c r="E10" s="196"/>
      <c r="F10" s="196"/>
      <c r="G10" s="196"/>
      <c r="H10" s="196"/>
      <c r="I10" s="196"/>
      <c r="J10" s="196"/>
      <c r="K10" s="196"/>
      <c r="L10" s="196"/>
      <c r="M10" s="196"/>
      <c r="N10" s="196"/>
      <c r="O10" s="196"/>
      <c r="P10" s="196"/>
      <c r="Q10" s="196"/>
      <c r="R10" s="196"/>
      <c r="S10" s="196"/>
      <c r="T10" s="196"/>
      <c r="U10" s="196"/>
    </row>
    <row r="11">
      <c r="A11" s="257"/>
      <c r="B11" s="257" t="s">
        <v>391</v>
      </c>
      <c r="C11" s="257" t="s">
        <v>392</v>
      </c>
      <c r="D11" s="257" t="s">
        <v>393</v>
      </c>
      <c r="E11" s="196"/>
      <c r="F11" s="196"/>
      <c r="G11" s="196"/>
      <c r="H11" s="196"/>
      <c r="I11" s="196"/>
      <c r="J11" s="196"/>
      <c r="K11" s="196"/>
      <c r="L11" s="196"/>
      <c r="M11" s="196"/>
      <c r="N11" s="196"/>
      <c r="O11" s="196"/>
      <c r="P11" s="196"/>
      <c r="Q11" s="196"/>
      <c r="R11" s="196"/>
      <c r="S11" s="196"/>
      <c r="T11" s="196"/>
      <c r="U11" s="196"/>
    </row>
    <row r="12">
      <c r="A12" s="257"/>
      <c r="B12" s="257" t="s">
        <v>394</v>
      </c>
      <c r="C12" s="257" t="s">
        <v>395</v>
      </c>
      <c r="D12" s="257" t="s">
        <v>396</v>
      </c>
      <c r="E12" s="196"/>
      <c r="F12" s="196"/>
      <c r="G12" s="196"/>
      <c r="H12" s="196"/>
      <c r="I12" s="196"/>
      <c r="J12" s="196"/>
      <c r="K12" s="196"/>
      <c r="L12" s="196"/>
      <c r="M12" s="196"/>
      <c r="N12" s="196"/>
      <c r="O12" s="196"/>
      <c r="P12" s="196"/>
      <c r="Q12" s="196"/>
      <c r="R12" s="196"/>
      <c r="S12" s="196"/>
      <c r="T12" s="196"/>
      <c r="U12" s="196"/>
    </row>
    <row r="13">
      <c r="A13" s="257"/>
      <c r="B13" s="257"/>
      <c r="C13" s="257" t="s">
        <v>397</v>
      </c>
      <c r="D13" s="257" t="s">
        <v>62</v>
      </c>
      <c r="E13" s="196"/>
      <c r="F13" s="196"/>
      <c r="G13" s="196"/>
      <c r="H13" s="196"/>
      <c r="I13" s="196"/>
      <c r="J13" s="196"/>
      <c r="K13" s="196"/>
      <c r="L13" s="196"/>
      <c r="M13" s="196"/>
      <c r="N13" s="196"/>
      <c r="O13" s="196"/>
      <c r="P13" s="196"/>
      <c r="Q13" s="196"/>
      <c r="R13" s="196"/>
      <c r="S13" s="196"/>
      <c r="T13" s="196"/>
      <c r="U13" s="196"/>
    </row>
    <row r="14">
      <c r="A14" s="257"/>
      <c r="B14" s="257"/>
      <c r="C14" s="257" t="s">
        <v>398</v>
      </c>
      <c r="D14" s="257" t="s">
        <v>82</v>
      </c>
      <c r="E14" s="196"/>
      <c r="F14" s="196"/>
      <c r="G14" s="196"/>
      <c r="H14" s="196"/>
      <c r="I14" s="196"/>
      <c r="J14" s="196"/>
      <c r="K14" s="196"/>
      <c r="L14" s="196"/>
      <c r="M14" s="196"/>
      <c r="N14" s="196"/>
      <c r="O14" s="196"/>
      <c r="P14" s="196"/>
      <c r="Q14" s="196"/>
      <c r="R14" s="196"/>
      <c r="S14" s="196"/>
      <c r="T14" s="196"/>
      <c r="U14" s="196"/>
    </row>
    <row r="15">
      <c r="A15" s="257"/>
      <c r="B15" s="257"/>
      <c r="C15" s="257" t="s">
        <v>399</v>
      </c>
      <c r="D15" s="257" t="s">
        <v>110</v>
      </c>
      <c r="E15" s="196"/>
      <c r="F15" s="196"/>
      <c r="G15" s="196"/>
      <c r="H15" s="196"/>
      <c r="I15" s="196"/>
      <c r="J15" s="196"/>
      <c r="K15" s="196"/>
      <c r="L15" s="196"/>
      <c r="M15" s="196"/>
      <c r="N15" s="196"/>
      <c r="O15" s="196"/>
      <c r="P15" s="196"/>
      <c r="Q15" s="196"/>
      <c r="R15" s="196"/>
      <c r="S15" s="196"/>
      <c r="T15" s="196"/>
      <c r="U15" s="196"/>
    </row>
    <row r="16">
      <c r="A16" s="257"/>
      <c r="B16" s="257"/>
      <c r="C16" s="257"/>
      <c r="D16" s="257"/>
      <c r="E16" s="196"/>
      <c r="F16" s="196"/>
      <c r="G16" s="196"/>
      <c r="H16" s="196"/>
      <c r="I16" s="196"/>
      <c r="J16" s="196"/>
      <c r="K16" s="196"/>
      <c r="L16" s="196"/>
      <c r="M16" s="196"/>
      <c r="N16" s="196"/>
      <c r="O16" s="196"/>
    </row>
    <row r="17">
      <c r="A17" s="257"/>
      <c r="B17" s="257"/>
      <c r="C17" s="257"/>
      <c r="D17" s="257"/>
      <c r="E17" s="196"/>
      <c r="F17" s="196"/>
      <c r="G17" s="196"/>
      <c r="H17" s="196"/>
      <c r="I17" s="196"/>
      <c r="J17" s="196"/>
      <c r="K17" s="196"/>
      <c r="L17" s="196"/>
      <c r="M17" s="196"/>
      <c r="N17" s="196"/>
      <c r="O17" s="196"/>
    </row>
    <row r="18">
      <c r="A18" s="257"/>
      <c r="B18" s="196"/>
      <c r="C18" s="196"/>
      <c r="D18" s="196"/>
      <c r="E18" s="196"/>
      <c r="F18" s="196"/>
      <c r="G18" s="196"/>
      <c r="H18" s="196"/>
      <c r="I18" s="196"/>
      <c r="J18" s="196"/>
      <c r="K18" s="196"/>
      <c r="L18" s="196"/>
      <c r="M18" s="196"/>
      <c r="N18" s="196"/>
      <c r="O18" s="196"/>
    </row>
    <row r="19">
      <c r="A19" s="257"/>
      <c r="B19" s="196"/>
      <c r="C19" s="196"/>
      <c r="D19" s="196"/>
      <c r="E19" s="196"/>
      <c r="F19" s="196"/>
      <c r="G19" s="196"/>
      <c r="H19" s="196"/>
      <c r="I19" s="196"/>
      <c r="J19" s="196"/>
      <c r="K19" s="196"/>
      <c r="L19" s="196"/>
      <c r="M19" s="196"/>
      <c r="N19" s="196"/>
      <c r="O19" s="196"/>
    </row>
    <row r="20">
      <c r="A20" s="257"/>
      <c r="B20" s="196"/>
      <c r="C20" s="196"/>
      <c r="D20" s="196"/>
      <c r="E20" s="196"/>
      <c r="F20" s="196"/>
      <c r="G20" s="196"/>
      <c r="H20" s="196"/>
      <c r="I20" s="196"/>
      <c r="J20" s="196"/>
      <c r="K20" s="196"/>
      <c r="L20" s="196"/>
      <c r="M20" s="196"/>
      <c r="N20" s="196"/>
      <c r="O20" s="196"/>
    </row>
    <row r="21" ht="15.75" customHeight="1">
      <c r="A21" s="257"/>
      <c r="B21" s="196"/>
      <c r="C21" s="196"/>
      <c r="D21" s="196"/>
      <c r="E21" s="196"/>
      <c r="F21" s="196"/>
      <c r="G21" s="196"/>
      <c r="H21" s="196"/>
      <c r="I21" s="196"/>
      <c r="J21" s="196"/>
      <c r="K21" s="196"/>
      <c r="L21" s="196"/>
      <c r="M21" s="196"/>
      <c r="N21" s="196"/>
      <c r="O21" s="196"/>
    </row>
    <row r="22" ht="15.75" customHeight="1">
      <c r="A22" s="257"/>
      <c r="B22" s="257"/>
      <c r="C22" s="267"/>
      <c r="D22" s="267"/>
      <c r="E22" s="196"/>
      <c r="F22" s="196"/>
      <c r="G22" s="196"/>
      <c r="H22" s="196"/>
      <c r="I22" s="196"/>
      <c r="J22" s="196"/>
      <c r="K22" s="196"/>
      <c r="L22" s="196"/>
      <c r="M22" s="196"/>
      <c r="N22" s="196"/>
      <c r="O22" s="196"/>
    </row>
    <row r="23" ht="15.75" customHeight="1">
      <c r="A23" s="257"/>
      <c r="B23" s="257"/>
      <c r="C23" s="267"/>
      <c r="D23" s="267"/>
      <c r="E23" s="196"/>
      <c r="F23" s="196"/>
      <c r="G23" s="196"/>
      <c r="H23" s="196"/>
      <c r="I23" s="196"/>
      <c r="J23" s="196"/>
      <c r="K23" s="196"/>
      <c r="L23" s="196"/>
      <c r="M23" s="196"/>
      <c r="N23" s="196"/>
      <c r="O23" s="196"/>
    </row>
    <row r="24" ht="15.75" customHeight="1">
      <c r="A24" s="257"/>
      <c r="B24" s="257"/>
      <c r="C24" s="267"/>
      <c r="D24" s="267"/>
      <c r="E24" s="196"/>
      <c r="F24" s="196"/>
      <c r="G24" s="196"/>
      <c r="H24" s="196"/>
      <c r="I24" s="196"/>
      <c r="J24" s="196"/>
      <c r="K24" s="196"/>
      <c r="L24" s="196"/>
      <c r="M24" s="196"/>
      <c r="N24" s="196"/>
      <c r="O24" s="196"/>
    </row>
    <row r="25" ht="15.75" customHeight="1">
      <c r="A25" s="257"/>
      <c r="B25" s="257"/>
      <c r="C25" s="267"/>
      <c r="D25" s="267"/>
      <c r="E25" s="196"/>
      <c r="F25" s="196"/>
      <c r="G25" s="196"/>
      <c r="H25" s="196"/>
      <c r="I25" s="196"/>
      <c r="J25" s="196"/>
      <c r="K25" s="196"/>
      <c r="L25" s="196"/>
      <c r="M25" s="196"/>
      <c r="N25" s="196"/>
      <c r="O25" s="196"/>
    </row>
    <row r="26" ht="15.75" customHeight="1">
      <c r="A26" s="257"/>
      <c r="B26" s="257"/>
      <c r="C26" s="267"/>
      <c r="D26" s="267"/>
      <c r="E26" s="196"/>
      <c r="F26" s="196"/>
      <c r="G26" s="196"/>
      <c r="H26" s="196"/>
      <c r="I26" s="196"/>
      <c r="J26" s="196"/>
      <c r="K26" s="196"/>
      <c r="L26" s="196"/>
      <c r="M26" s="196"/>
      <c r="N26" s="196"/>
      <c r="O26" s="196"/>
    </row>
    <row r="27" ht="15.75" customHeight="1">
      <c r="A27" s="257"/>
      <c r="B27" s="257"/>
      <c r="C27" s="267"/>
      <c r="D27" s="267"/>
      <c r="E27" s="196"/>
      <c r="F27" s="196"/>
      <c r="G27" s="196"/>
      <c r="H27" s="196"/>
      <c r="I27" s="196"/>
      <c r="J27" s="196"/>
      <c r="K27" s="196"/>
      <c r="L27" s="196"/>
      <c r="M27" s="196"/>
      <c r="N27" s="196"/>
      <c r="O27" s="196"/>
    </row>
    <row r="28" ht="15.75" customHeight="1">
      <c r="A28" s="257"/>
      <c r="B28" s="257"/>
      <c r="C28" s="267"/>
      <c r="D28" s="267"/>
      <c r="E28" s="196"/>
      <c r="F28" s="196"/>
      <c r="G28" s="196"/>
      <c r="H28" s="196"/>
      <c r="I28" s="196"/>
      <c r="J28" s="196"/>
      <c r="K28" s="196"/>
      <c r="L28" s="196"/>
      <c r="M28" s="196"/>
      <c r="N28" s="196"/>
      <c r="O28" s="196"/>
    </row>
    <row r="29" ht="15.75" customHeight="1">
      <c r="A29" s="257"/>
      <c r="B29" s="257"/>
      <c r="C29" s="267"/>
      <c r="D29" s="267"/>
      <c r="E29" s="196"/>
      <c r="F29" s="196"/>
      <c r="G29" s="196"/>
      <c r="H29" s="196"/>
      <c r="I29" s="196"/>
      <c r="J29" s="196"/>
      <c r="K29" s="196"/>
      <c r="L29" s="196"/>
      <c r="M29" s="196"/>
      <c r="N29" s="196"/>
      <c r="O29" s="196"/>
    </row>
    <row r="30" ht="15.75" customHeight="1">
      <c r="A30" s="257"/>
      <c r="B30" s="257"/>
      <c r="C30" s="267"/>
      <c r="D30" s="267"/>
      <c r="E30" s="196"/>
      <c r="F30" s="196"/>
      <c r="G30" s="196"/>
      <c r="H30" s="196"/>
      <c r="I30" s="196"/>
      <c r="J30" s="196"/>
      <c r="K30" s="196"/>
      <c r="L30" s="196"/>
      <c r="M30" s="196"/>
      <c r="N30" s="196"/>
      <c r="O30" s="196"/>
    </row>
    <row r="31" ht="15.75" customHeight="1">
      <c r="A31" s="257"/>
      <c r="B31" s="257"/>
      <c r="C31" s="267"/>
      <c r="D31" s="267"/>
      <c r="E31" s="196"/>
      <c r="F31" s="196"/>
      <c r="G31" s="196"/>
      <c r="H31" s="196"/>
      <c r="I31" s="196"/>
      <c r="J31" s="196"/>
      <c r="K31" s="196"/>
      <c r="L31" s="196"/>
      <c r="M31" s="196"/>
      <c r="N31" s="196"/>
      <c r="O31" s="196"/>
    </row>
    <row r="32" ht="15.75" customHeight="1">
      <c r="A32" s="257"/>
      <c r="B32" s="257"/>
      <c r="C32" s="267"/>
      <c r="D32" s="267"/>
      <c r="E32" s="196"/>
      <c r="F32" s="196"/>
      <c r="G32" s="196"/>
      <c r="H32" s="196"/>
      <c r="I32" s="196"/>
      <c r="J32" s="196"/>
      <c r="K32" s="196"/>
      <c r="L32" s="196"/>
      <c r="M32" s="196"/>
      <c r="N32" s="196"/>
      <c r="O32" s="196"/>
    </row>
    <row r="33" ht="15.75" customHeight="1">
      <c r="A33" s="257"/>
      <c r="B33" s="257"/>
      <c r="C33" s="267"/>
      <c r="D33" s="267"/>
      <c r="E33" s="196"/>
      <c r="F33" s="196"/>
      <c r="G33" s="196"/>
      <c r="H33" s="196"/>
      <c r="I33" s="196"/>
      <c r="J33" s="196"/>
      <c r="K33" s="196"/>
      <c r="L33" s="196"/>
      <c r="M33" s="196"/>
      <c r="N33" s="196"/>
      <c r="O33" s="196"/>
    </row>
    <row r="34" ht="15.75" customHeight="1">
      <c r="A34" s="257"/>
      <c r="B34" s="257"/>
      <c r="C34" s="267"/>
      <c r="D34" s="267"/>
      <c r="E34" s="196"/>
      <c r="F34" s="196"/>
      <c r="G34" s="196"/>
      <c r="H34" s="196"/>
      <c r="I34" s="196"/>
      <c r="J34" s="196"/>
      <c r="K34" s="196"/>
      <c r="L34" s="196"/>
      <c r="M34" s="196"/>
      <c r="N34" s="196"/>
      <c r="O34" s="196"/>
    </row>
    <row r="35" ht="15.75" customHeight="1">
      <c r="A35" s="257"/>
      <c r="B35" s="257"/>
      <c r="C35" s="267"/>
      <c r="D35" s="267"/>
      <c r="E35" s="196"/>
      <c r="F35" s="196"/>
      <c r="G35" s="196"/>
      <c r="H35" s="196"/>
      <c r="I35" s="196"/>
      <c r="J35" s="196"/>
      <c r="K35" s="196"/>
      <c r="L35" s="196"/>
      <c r="M35" s="196"/>
      <c r="N35" s="196"/>
      <c r="O35" s="196"/>
    </row>
    <row r="36" ht="15.75" customHeight="1">
      <c r="A36" s="257"/>
      <c r="B36" s="257"/>
      <c r="C36" s="267"/>
      <c r="D36" s="267"/>
      <c r="E36" s="196"/>
      <c r="F36" s="196"/>
      <c r="G36" s="196"/>
      <c r="H36" s="196"/>
      <c r="I36" s="196"/>
      <c r="J36" s="196"/>
      <c r="K36" s="196"/>
      <c r="L36" s="196"/>
      <c r="M36" s="196"/>
      <c r="N36" s="196"/>
      <c r="O36" s="196"/>
    </row>
    <row r="37" ht="15.75" customHeight="1">
      <c r="A37" s="257"/>
      <c r="B37" s="257"/>
      <c r="C37" s="267"/>
      <c r="D37" s="267"/>
      <c r="E37" s="196"/>
      <c r="F37" s="196"/>
      <c r="G37" s="196"/>
      <c r="H37" s="196"/>
      <c r="I37" s="196"/>
      <c r="J37" s="196"/>
      <c r="K37" s="196"/>
      <c r="L37" s="196"/>
      <c r="M37" s="196"/>
      <c r="N37" s="196"/>
      <c r="O37" s="196"/>
    </row>
    <row r="38" ht="15.75" customHeight="1">
      <c r="A38" s="257"/>
      <c r="B38" s="257"/>
      <c r="C38" s="267"/>
      <c r="D38" s="267"/>
      <c r="E38" s="196"/>
      <c r="F38" s="196"/>
      <c r="G38" s="196"/>
      <c r="H38" s="196"/>
      <c r="I38" s="196"/>
      <c r="J38" s="196"/>
      <c r="K38" s="196"/>
      <c r="L38" s="196"/>
      <c r="M38" s="196"/>
      <c r="N38" s="196"/>
      <c r="O38" s="196"/>
    </row>
    <row r="39" ht="15.75" customHeight="1">
      <c r="A39" s="257"/>
      <c r="B39" s="257"/>
      <c r="C39" s="267"/>
      <c r="D39" s="267"/>
      <c r="E39" s="196"/>
      <c r="F39" s="196"/>
      <c r="G39" s="196"/>
      <c r="H39" s="196"/>
      <c r="I39" s="196"/>
      <c r="J39" s="196"/>
      <c r="K39" s="196"/>
      <c r="L39" s="196"/>
      <c r="M39" s="196"/>
      <c r="N39" s="196"/>
      <c r="O39" s="196"/>
    </row>
    <row r="40" ht="15.75" customHeight="1">
      <c r="A40" s="257"/>
      <c r="B40" s="257"/>
      <c r="C40" s="267"/>
      <c r="D40" s="267"/>
      <c r="E40" s="196"/>
      <c r="F40" s="196"/>
      <c r="G40" s="196"/>
      <c r="H40" s="196"/>
      <c r="I40" s="196"/>
      <c r="J40" s="196"/>
      <c r="K40" s="196"/>
      <c r="L40" s="196"/>
      <c r="M40" s="196"/>
      <c r="N40" s="196"/>
      <c r="O40" s="196"/>
    </row>
    <row r="41" ht="15.75" customHeight="1">
      <c r="A41" s="257"/>
      <c r="B41" s="257"/>
      <c r="C41" s="267"/>
      <c r="D41" s="267"/>
      <c r="E41" s="196"/>
      <c r="F41" s="196"/>
      <c r="G41" s="196"/>
      <c r="H41" s="196"/>
      <c r="I41" s="196"/>
      <c r="J41" s="196"/>
      <c r="K41" s="196"/>
      <c r="L41" s="196"/>
      <c r="M41" s="196"/>
      <c r="N41" s="196"/>
      <c r="O41" s="196"/>
    </row>
    <row r="42" ht="15.75" customHeight="1">
      <c r="A42" s="257"/>
      <c r="B42" s="257"/>
      <c r="C42" s="267"/>
      <c r="D42" s="267"/>
      <c r="E42" s="196"/>
      <c r="F42" s="196"/>
      <c r="G42" s="196"/>
      <c r="H42" s="196"/>
      <c r="I42" s="196"/>
      <c r="J42" s="196"/>
      <c r="K42" s="196"/>
      <c r="L42" s="196"/>
      <c r="M42" s="196"/>
      <c r="N42" s="196"/>
      <c r="O42" s="196"/>
    </row>
    <row r="43" ht="15.75" customHeight="1">
      <c r="A43" s="257"/>
      <c r="B43" s="257"/>
      <c r="C43" s="267"/>
      <c r="D43" s="267"/>
      <c r="E43" s="196"/>
      <c r="F43" s="196"/>
      <c r="G43" s="196"/>
      <c r="H43" s="196"/>
      <c r="I43" s="196"/>
      <c r="J43" s="196"/>
      <c r="K43" s="196"/>
      <c r="L43" s="196"/>
      <c r="M43" s="196"/>
      <c r="N43" s="196"/>
      <c r="O43" s="196"/>
    </row>
    <row r="44" ht="15.75" customHeight="1">
      <c r="A44" s="257"/>
      <c r="B44" s="257"/>
      <c r="C44" s="267"/>
      <c r="D44" s="267"/>
      <c r="E44" s="196"/>
      <c r="F44" s="196"/>
      <c r="G44" s="196"/>
      <c r="H44" s="196"/>
      <c r="I44" s="196"/>
      <c r="J44" s="196"/>
      <c r="K44" s="196"/>
      <c r="L44" s="196"/>
      <c r="M44" s="196"/>
      <c r="N44" s="196"/>
      <c r="O44" s="196"/>
    </row>
    <row r="45" ht="15.75" customHeight="1">
      <c r="A45" s="257"/>
      <c r="B45" s="257"/>
      <c r="C45" s="267"/>
      <c r="D45" s="267"/>
      <c r="E45" s="196"/>
      <c r="F45" s="196"/>
      <c r="G45" s="196"/>
      <c r="H45" s="196"/>
      <c r="I45" s="196"/>
      <c r="J45" s="196"/>
      <c r="K45" s="196"/>
      <c r="L45" s="196"/>
      <c r="M45" s="196"/>
      <c r="N45" s="196"/>
      <c r="O45" s="196"/>
    </row>
    <row r="46" ht="15.75" customHeight="1">
      <c r="A46" s="257"/>
      <c r="B46" s="257"/>
      <c r="C46" s="267"/>
      <c r="D46" s="267"/>
      <c r="E46" s="196"/>
      <c r="F46" s="196"/>
      <c r="G46" s="196"/>
      <c r="H46" s="196"/>
      <c r="I46" s="196"/>
      <c r="J46" s="196"/>
      <c r="K46" s="196"/>
      <c r="L46" s="196"/>
      <c r="M46" s="196"/>
      <c r="N46" s="196"/>
      <c r="O46" s="196"/>
    </row>
    <row r="47" ht="15.75" customHeight="1">
      <c r="A47" s="257"/>
      <c r="B47" s="257"/>
      <c r="C47" s="267"/>
      <c r="D47" s="267"/>
      <c r="E47" s="196"/>
      <c r="F47" s="196"/>
      <c r="G47" s="196"/>
      <c r="H47" s="196"/>
      <c r="I47" s="196"/>
      <c r="J47" s="196"/>
      <c r="K47" s="196"/>
      <c r="L47" s="196"/>
      <c r="M47" s="196"/>
      <c r="N47" s="196"/>
      <c r="O47" s="196"/>
    </row>
    <row r="48" ht="15.75" customHeight="1">
      <c r="A48" s="257"/>
      <c r="B48" s="257"/>
      <c r="C48" s="267"/>
      <c r="D48" s="267"/>
      <c r="E48" s="196"/>
      <c r="F48" s="196"/>
      <c r="G48" s="196"/>
      <c r="H48" s="196"/>
      <c r="I48" s="196"/>
      <c r="J48" s="196"/>
      <c r="K48" s="196"/>
      <c r="L48" s="196"/>
      <c r="M48" s="196"/>
      <c r="N48" s="196"/>
      <c r="O48" s="196"/>
    </row>
    <row r="49" ht="15.75" customHeight="1">
      <c r="A49" s="257"/>
      <c r="B49" s="257"/>
      <c r="C49" s="267"/>
      <c r="D49" s="267"/>
      <c r="E49" s="196"/>
      <c r="F49" s="196"/>
      <c r="G49" s="196"/>
      <c r="H49" s="196"/>
      <c r="I49" s="196"/>
      <c r="J49" s="196"/>
      <c r="K49" s="196"/>
      <c r="L49" s="196"/>
      <c r="M49" s="196"/>
      <c r="N49" s="196"/>
      <c r="O49" s="196"/>
    </row>
    <row r="50" ht="15.75" customHeight="1">
      <c r="A50" s="257"/>
      <c r="B50" s="257"/>
      <c r="C50" s="267"/>
      <c r="D50" s="267"/>
      <c r="E50" s="196"/>
      <c r="F50" s="196"/>
      <c r="G50" s="196"/>
      <c r="H50" s="196"/>
      <c r="I50" s="196"/>
      <c r="J50" s="196"/>
      <c r="K50" s="196"/>
      <c r="L50" s="196"/>
      <c r="M50" s="196"/>
      <c r="N50" s="196"/>
      <c r="O50" s="196"/>
    </row>
    <row r="51" ht="15.75" customHeight="1">
      <c r="A51" s="257"/>
      <c r="B51" s="257"/>
      <c r="C51" s="267"/>
      <c r="D51" s="267"/>
      <c r="E51" s="196"/>
      <c r="F51" s="196"/>
      <c r="G51" s="196"/>
      <c r="H51" s="196"/>
      <c r="I51" s="196"/>
      <c r="J51" s="196"/>
      <c r="K51" s="196"/>
      <c r="L51" s="196"/>
      <c r="M51" s="196"/>
      <c r="N51" s="196"/>
      <c r="O51" s="196"/>
    </row>
    <row r="52" ht="15.75" customHeight="1">
      <c r="A52" s="257"/>
      <c r="B52" s="269"/>
      <c r="C52" s="270"/>
      <c r="D52" s="270"/>
    </row>
    <row r="53" ht="15.75" customHeight="1">
      <c r="A53" s="257"/>
      <c r="B53" s="269"/>
      <c r="C53" s="270"/>
      <c r="D53" s="270"/>
    </row>
    <row r="54" ht="15.75" customHeight="1">
      <c r="A54" s="257"/>
      <c r="B54" s="269"/>
      <c r="C54" s="270"/>
      <c r="D54" s="270"/>
    </row>
    <row r="55" ht="15.75" customHeight="1">
      <c r="A55" s="257"/>
      <c r="B55" s="269"/>
      <c r="C55" s="270"/>
      <c r="D55" s="270"/>
    </row>
    <row r="56" ht="15.75" customHeight="1">
      <c r="A56" s="257"/>
      <c r="B56" s="269"/>
      <c r="C56" s="270"/>
      <c r="D56" s="270"/>
    </row>
    <row r="57" ht="15.75" customHeight="1">
      <c r="A57" s="257"/>
      <c r="B57" s="269"/>
      <c r="C57" s="270"/>
      <c r="D57" s="270"/>
    </row>
    <row r="58" ht="15.75" customHeight="1">
      <c r="A58" s="257"/>
      <c r="B58" s="269"/>
      <c r="C58" s="270"/>
      <c r="D58" s="270"/>
    </row>
    <row r="59" ht="15.75" customHeight="1">
      <c r="A59" s="257"/>
      <c r="B59" s="269"/>
      <c r="C59" s="270"/>
      <c r="D59" s="270"/>
    </row>
    <row r="60" ht="15.75" customHeight="1">
      <c r="A60" s="257"/>
      <c r="B60" s="269"/>
      <c r="C60" s="270"/>
      <c r="D60" s="270"/>
    </row>
    <row r="61" ht="15.75" customHeight="1">
      <c r="A61" s="257"/>
      <c r="B61" s="269"/>
      <c r="C61" s="270"/>
      <c r="D61" s="270"/>
    </row>
    <row r="62" ht="15.75" customHeight="1">
      <c r="A62" s="257"/>
      <c r="B62" s="269"/>
      <c r="C62" s="270"/>
      <c r="D62" s="270"/>
    </row>
    <row r="63" ht="15.75" customHeight="1">
      <c r="A63" s="257"/>
      <c r="B63" s="269"/>
      <c r="C63" s="270"/>
      <c r="D63" s="270"/>
    </row>
    <row r="64" ht="15.75" customHeight="1">
      <c r="A64" s="257"/>
      <c r="B64" s="269"/>
      <c r="C64" s="270"/>
      <c r="D64" s="270"/>
    </row>
    <row r="65" ht="15.75" customHeight="1">
      <c r="A65" s="257"/>
      <c r="B65" s="269"/>
      <c r="C65" s="270"/>
      <c r="D65" s="270"/>
    </row>
    <row r="66" ht="15.75" customHeight="1">
      <c r="A66" s="257"/>
      <c r="B66" s="269"/>
      <c r="C66" s="270"/>
      <c r="D66" s="270"/>
    </row>
    <row r="67" ht="15.75" customHeight="1">
      <c r="A67" s="257"/>
      <c r="B67" s="269"/>
      <c r="C67" s="270"/>
      <c r="D67" s="270"/>
    </row>
    <row r="68" ht="15.75" customHeight="1">
      <c r="A68" s="257"/>
      <c r="B68" s="269"/>
      <c r="C68" s="270"/>
      <c r="D68" s="270"/>
    </row>
    <row r="69" ht="15.75" customHeight="1">
      <c r="A69" s="257"/>
      <c r="B69" s="269"/>
      <c r="C69" s="270"/>
      <c r="D69" s="270"/>
    </row>
    <row r="70" ht="15.75" customHeight="1">
      <c r="A70" s="257"/>
      <c r="B70" s="269"/>
      <c r="C70" s="270"/>
      <c r="D70" s="270"/>
    </row>
    <row r="71" ht="15.75" customHeight="1">
      <c r="A71" s="257"/>
      <c r="B71" s="269"/>
      <c r="C71" s="270"/>
      <c r="D71" s="270"/>
    </row>
    <row r="72" ht="15.75" customHeight="1">
      <c r="A72" s="257"/>
      <c r="B72" s="269"/>
      <c r="C72" s="270"/>
      <c r="D72" s="270"/>
    </row>
    <row r="73" ht="15.75" customHeight="1">
      <c r="A73" s="257"/>
      <c r="B73" s="269"/>
      <c r="C73" s="270"/>
      <c r="D73" s="270"/>
    </row>
    <row r="74" ht="15.75" customHeight="1">
      <c r="A74" s="257"/>
      <c r="B74" s="269"/>
      <c r="C74" s="270"/>
      <c r="D74" s="270"/>
    </row>
    <row r="75" ht="15.75" customHeight="1">
      <c r="A75" s="257"/>
      <c r="B75" s="269"/>
      <c r="C75" s="270"/>
      <c r="D75" s="270"/>
    </row>
    <row r="76" ht="15.75" customHeight="1">
      <c r="A76" s="257"/>
      <c r="B76" s="269"/>
      <c r="C76" s="270"/>
      <c r="D76" s="270"/>
    </row>
    <row r="77" ht="15.75" customHeight="1">
      <c r="A77" s="257"/>
      <c r="B77" s="269"/>
      <c r="C77" s="270"/>
      <c r="D77" s="270"/>
    </row>
    <row r="78" ht="15.75" customHeight="1">
      <c r="A78" s="257"/>
      <c r="B78" s="269"/>
      <c r="C78" s="270"/>
      <c r="D78" s="270"/>
    </row>
    <row r="79" ht="15.75" customHeight="1">
      <c r="A79" s="257"/>
      <c r="B79" s="269"/>
      <c r="C79" s="270"/>
      <c r="D79" s="270"/>
    </row>
    <row r="80" ht="15.75" customHeight="1">
      <c r="A80" s="257"/>
      <c r="B80" s="269"/>
      <c r="C80" s="270"/>
      <c r="D80" s="270"/>
    </row>
    <row r="81" ht="15.75" customHeight="1">
      <c r="A81" s="257"/>
      <c r="B81" s="269"/>
      <c r="C81" s="270"/>
      <c r="D81" s="270"/>
    </row>
    <row r="82" ht="15.75" customHeight="1">
      <c r="A82" s="257"/>
      <c r="B82" s="269"/>
      <c r="C82" s="270"/>
      <c r="D82" s="270"/>
    </row>
    <row r="83" ht="15.75" customHeight="1">
      <c r="A83" s="257"/>
      <c r="B83" s="269"/>
      <c r="C83" s="270"/>
      <c r="D83" s="270"/>
    </row>
    <row r="84" ht="15.75" customHeight="1">
      <c r="A84" s="257"/>
      <c r="B84" s="269"/>
      <c r="C84" s="270"/>
      <c r="D84" s="270"/>
    </row>
    <row r="85" ht="15.75" customHeight="1">
      <c r="A85" s="257"/>
      <c r="B85" s="269"/>
      <c r="C85" s="270"/>
      <c r="D85" s="270"/>
    </row>
    <row r="86" ht="15.75" customHeight="1">
      <c r="A86" s="257"/>
      <c r="B86" s="269"/>
      <c r="C86" s="270"/>
      <c r="D86" s="270"/>
    </row>
    <row r="87" ht="15.75" customHeight="1">
      <c r="A87" s="257"/>
      <c r="B87" s="269"/>
      <c r="C87" s="270"/>
      <c r="D87" s="270"/>
    </row>
    <row r="88" ht="15.75" customHeight="1">
      <c r="A88" s="257"/>
      <c r="B88" s="269"/>
      <c r="C88" s="270"/>
      <c r="D88" s="270"/>
    </row>
    <row r="89" ht="15.75" customHeight="1">
      <c r="A89" s="257"/>
      <c r="B89" s="269"/>
      <c r="C89" s="270"/>
      <c r="D89" s="270"/>
    </row>
    <row r="90" ht="15.75" customHeight="1">
      <c r="A90" s="257"/>
      <c r="B90" s="269"/>
      <c r="C90" s="270"/>
      <c r="D90" s="270"/>
    </row>
    <row r="91" ht="15.75" customHeight="1">
      <c r="A91" s="257"/>
      <c r="B91" s="269"/>
      <c r="C91" s="270"/>
      <c r="D91" s="270"/>
    </row>
    <row r="92" ht="15.75" customHeight="1">
      <c r="A92" s="257"/>
      <c r="B92" s="269"/>
      <c r="C92" s="270"/>
      <c r="D92" s="270"/>
    </row>
    <row r="93" ht="15.75" customHeight="1">
      <c r="A93" s="257"/>
      <c r="B93" s="269"/>
      <c r="C93" s="270"/>
      <c r="D93" s="270"/>
    </row>
    <row r="94" ht="15.75" customHeight="1">
      <c r="A94" s="257"/>
      <c r="B94" s="269"/>
      <c r="C94" s="270"/>
      <c r="D94" s="270"/>
    </row>
    <row r="95" ht="15.75" customHeight="1">
      <c r="A95" s="257"/>
      <c r="B95" s="269"/>
      <c r="C95" s="270"/>
      <c r="D95" s="270"/>
    </row>
    <row r="96" ht="15.75" customHeight="1">
      <c r="A96" s="257"/>
      <c r="B96" s="269"/>
      <c r="C96" s="270"/>
      <c r="D96" s="270"/>
    </row>
    <row r="97" ht="15.75" customHeight="1">
      <c r="A97" s="257"/>
      <c r="B97" s="269"/>
      <c r="C97" s="270"/>
      <c r="D97" s="270"/>
    </row>
    <row r="98" ht="15.75" customHeight="1">
      <c r="A98" s="257"/>
      <c r="B98" s="269"/>
      <c r="C98" s="270"/>
      <c r="D98" s="270"/>
    </row>
    <row r="99" ht="15.75" customHeight="1">
      <c r="A99" s="257"/>
      <c r="B99" s="269"/>
      <c r="C99" s="270"/>
      <c r="D99" s="270"/>
    </row>
    <row r="100" ht="15.75" customHeight="1">
      <c r="A100" s="257"/>
      <c r="B100" s="269"/>
      <c r="C100" s="270"/>
      <c r="D100" s="270"/>
    </row>
    <row r="101" ht="15.75" customHeight="1">
      <c r="A101" s="257"/>
      <c r="B101" s="269"/>
      <c r="C101" s="270"/>
      <c r="D101" s="270"/>
    </row>
    <row r="102" ht="15.75" customHeight="1">
      <c r="A102" s="257"/>
      <c r="B102" s="269"/>
      <c r="C102" s="270"/>
      <c r="D102" s="270"/>
    </row>
    <row r="103" ht="15.75" customHeight="1">
      <c r="A103" s="257"/>
      <c r="B103" s="269"/>
      <c r="C103" s="270"/>
      <c r="D103" s="270"/>
    </row>
    <row r="104" ht="15.75" customHeight="1">
      <c r="A104" s="257"/>
      <c r="B104" s="269"/>
      <c r="C104" s="270"/>
      <c r="D104" s="270"/>
    </row>
    <row r="105" ht="15.75" customHeight="1">
      <c r="A105" s="257"/>
      <c r="B105" s="269"/>
      <c r="C105" s="270"/>
      <c r="D105" s="270"/>
    </row>
    <row r="106" ht="15.75" customHeight="1">
      <c r="A106" s="257"/>
      <c r="B106" s="269"/>
      <c r="C106" s="270"/>
      <c r="D106" s="270"/>
    </row>
    <row r="107" ht="15.75" customHeight="1">
      <c r="A107" s="257"/>
      <c r="B107" s="269"/>
      <c r="C107" s="270"/>
      <c r="D107" s="270"/>
    </row>
    <row r="108" ht="15.75" customHeight="1">
      <c r="A108" s="257"/>
      <c r="B108" s="269"/>
      <c r="C108" s="270"/>
      <c r="D108" s="270"/>
    </row>
    <row r="109" ht="15.75" customHeight="1">
      <c r="A109" s="257"/>
      <c r="B109" s="269"/>
      <c r="C109" s="270"/>
      <c r="D109" s="270"/>
    </row>
    <row r="110" ht="15.75" customHeight="1">
      <c r="A110" s="257"/>
      <c r="B110" s="269"/>
      <c r="C110" s="270"/>
      <c r="D110" s="270"/>
    </row>
    <row r="111" ht="15.75" customHeight="1">
      <c r="A111" s="257"/>
      <c r="B111" s="269"/>
      <c r="C111" s="270"/>
      <c r="D111" s="270"/>
    </row>
    <row r="112" ht="15.75" customHeight="1">
      <c r="A112" s="257"/>
      <c r="B112" s="269"/>
      <c r="C112" s="270"/>
      <c r="D112" s="270"/>
    </row>
    <row r="113" ht="15.75" customHeight="1">
      <c r="A113" s="257"/>
      <c r="B113" s="269"/>
      <c r="C113" s="270"/>
      <c r="D113" s="270"/>
    </row>
    <row r="114" ht="15.75" customHeight="1">
      <c r="A114" s="257"/>
      <c r="B114" s="269"/>
      <c r="C114" s="270"/>
      <c r="D114" s="270"/>
    </row>
    <row r="115" ht="15.75" customHeight="1">
      <c r="A115" s="257"/>
      <c r="B115" s="269"/>
      <c r="C115" s="270"/>
      <c r="D115" s="270"/>
    </row>
    <row r="116" ht="15.75" customHeight="1">
      <c r="A116" s="257"/>
      <c r="B116" s="269"/>
      <c r="C116" s="270"/>
      <c r="D116" s="270"/>
    </row>
    <row r="117" ht="15.75" customHeight="1">
      <c r="A117" s="257"/>
      <c r="B117" s="269"/>
      <c r="C117" s="270"/>
      <c r="D117" s="270"/>
    </row>
    <row r="118" ht="15.75" customHeight="1">
      <c r="A118" s="257"/>
      <c r="B118" s="269"/>
      <c r="C118" s="270"/>
      <c r="D118" s="270"/>
    </row>
    <row r="119" ht="15.75" customHeight="1">
      <c r="A119" s="257"/>
      <c r="B119" s="269"/>
      <c r="C119" s="270"/>
      <c r="D119" s="270"/>
    </row>
    <row r="120" ht="15.75" customHeight="1">
      <c r="A120" s="257"/>
      <c r="B120" s="269"/>
      <c r="C120" s="270"/>
      <c r="D120" s="270"/>
    </row>
    <row r="121" ht="15.75" customHeight="1">
      <c r="A121" s="257"/>
      <c r="B121" s="269"/>
      <c r="C121" s="270"/>
      <c r="D121" s="270"/>
    </row>
    <row r="122" ht="15.75" customHeight="1">
      <c r="A122" s="257"/>
      <c r="B122" s="269"/>
      <c r="C122" s="270"/>
      <c r="D122" s="270"/>
    </row>
    <row r="123" ht="15.75" customHeight="1">
      <c r="A123" s="257"/>
      <c r="B123" s="269"/>
      <c r="C123" s="270"/>
      <c r="D123" s="270"/>
    </row>
    <row r="124" ht="15.75" customHeight="1">
      <c r="A124" s="257"/>
      <c r="B124" s="269"/>
      <c r="C124" s="270"/>
      <c r="D124" s="270"/>
    </row>
    <row r="125" ht="15.75" customHeight="1">
      <c r="A125" s="257"/>
      <c r="B125" s="269"/>
      <c r="C125" s="270"/>
      <c r="D125" s="270"/>
    </row>
    <row r="126" ht="15.75" customHeight="1">
      <c r="A126" s="257"/>
      <c r="B126" s="269"/>
      <c r="C126" s="270"/>
      <c r="D126" s="270"/>
    </row>
    <row r="127" ht="15.75" customHeight="1">
      <c r="A127" s="257"/>
      <c r="B127" s="269"/>
      <c r="C127" s="270"/>
      <c r="D127" s="270"/>
    </row>
    <row r="128" ht="15.75" customHeight="1">
      <c r="A128" s="257"/>
      <c r="B128" s="269"/>
      <c r="C128" s="270"/>
      <c r="D128" s="270"/>
    </row>
    <row r="129" ht="15.75" customHeight="1">
      <c r="A129" s="257"/>
      <c r="B129" s="269"/>
      <c r="C129" s="270"/>
      <c r="D129" s="270"/>
    </row>
    <row r="130" ht="15.75" customHeight="1">
      <c r="A130" s="257"/>
      <c r="B130" s="269"/>
      <c r="C130" s="270"/>
      <c r="D130" s="270"/>
    </row>
    <row r="131" ht="15.75" customHeight="1">
      <c r="A131" s="257"/>
      <c r="B131" s="269"/>
      <c r="C131" s="270"/>
      <c r="D131" s="270"/>
    </row>
    <row r="132" ht="15.75" customHeight="1">
      <c r="A132" s="257"/>
      <c r="B132" s="269"/>
      <c r="C132" s="270"/>
      <c r="D132" s="270"/>
    </row>
    <row r="133" ht="15.75" customHeight="1">
      <c r="A133" s="257"/>
      <c r="B133" s="269"/>
      <c r="C133" s="270"/>
      <c r="D133" s="270"/>
    </row>
    <row r="134" ht="15.75" customHeight="1">
      <c r="A134" s="257"/>
      <c r="B134" s="269"/>
      <c r="C134" s="270"/>
      <c r="D134" s="270"/>
    </row>
    <row r="135" ht="15.75" customHeight="1">
      <c r="A135" s="257"/>
      <c r="B135" s="269"/>
      <c r="C135" s="270"/>
      <c r="D135" s="270"/>
    </row>
    <row r="136" ht="15.75" customHeight="1">
      <c r="A136" s="257"/>
      <c r="B136" s="269"/>
      <c r="C136" s="270"/>
      <c r="D136" s="270"/>
    </row>
    <row r="137" ht="15.75" customHeight="1">
      <c r="A137" s="257"/>
      <c r="B137" s="269"/>
      <c r="C137" s="270"/>
      <c r="D137" s="270"/>
    </row>
    <row r="138" ht="15.75" customHeight="1">
      <c r="A138" s="257"/>
      <c r="B138" s="269"/>
      <c r="C138" s="270"/>
      <c r="D138" s="270"/>
    </row>
    <row r="139" ht="15.75" customHeight="1">
      <c r="A139" s="257"/>
      <c r="B139" s="269"/>
      <c r="C139" s="270"/>
      <c r="D139" s="270"/>
    </row>
    <row r="140" ht="15.75" customHeight="1">
      <c r="A140" s="257"/>
      <c r="B140" s="269"/>
      <c r="C140" s="270"/>
      <c r="D140" s="270"/>
    </row>
    <row r="141" ht="15.75" customHeight="1">
      <c r="A141" s="257"/>
      <c r="B141" s="269"/>
      <c r="C141" s="270"/>
      <c r="D141" s="270"/>
    </row>
    <row r="142" ht="15.75" customHeight="1">
      <c r="A142" s="257"/>
      <c r="B142" s="269"/>
      <c r="C142" s="270"/>
      <c r="D142" s="270"/>
    </row>
    <row r="143" ht="15.75" customHeight="1">
      <c r="A143" s="257"/>
      <c r="B143" s="269"/>
      <c r="C143" s="270"/>
      <c r="D143" s="270"/>
    </row>
    <row r="144" ht="15.75" customHeight="1">
      <c r="A144" s="257"/>
      <c r="B144" s="269"/>
      <c r="C144" s="270"/>
      <c r="D144" s="270"/>
    </row>
    <row r="145" ht="15.75" customHeight="1">
      <c r="A145" s="257"/>
      <c r="B145" s="269"/>
      <c r="C145" s="270"/>
      <c r="D145" s="270"/>
    </row>
    <row r="146" ht="15.75" customHeight="1">
      <c r="A146" s="257"/>
      <c r="B146" s="269"/>
      <c r="C146" s="270"/>
      <c r="D146" s="270"/>
    </row>
    <row r="147" ht="15.75" customHeight="1">
      <c r="A147" s="257"/>
      <c r="B147" s="269"/>
      <c r="C147" s="270"/>
      <c r="D147" s="270"/>
    </row>
    <row r="148" ht="15.75" customHeight="1">
      <c r="A148" s="257"/>
      <c r="B148" s="269"/>
      <c r="C148" s="270"/>
      <c r="D148" s="270"/>
    </row>
    <row r="149" ht="15.75" customHeight="1">
      <c r="A149" s="257"/>
      <c r="B149" s="269"/>
      <c r="C149" s="270"/>
      <c r="D149" s="270"/>
    </row>
    <row r="150" ht="15.75" customHeight="1">
      <c r="A150" s="257"/>
      <c r="B150" s="269"/>
      <c r="C150" s="270"/>
      <c r="D150" s="270"/>
    </row>
    <row r="151" ht="15.75" customHeight="1">
      <c r="A151" s="257"/>
      <c r="B151" s="269"/>
      <c r="C151" s="270"/>
      <c r="D151" s="270"/>
    </row>
    <row r="152" ht="15.75" customHeight="1">
      <c r="A152" s="257"/>
      <c r="B152" s="269"/>
      <c r="C152" s="270"/>
      <c r="D152" s="270"/>
    </row>
    <row r="153" ht="15.75" customHeight="1">
      <c r="A153" s="257"/>
      <c r="B153" s="269"/>
      <c r="C153" s="270"/>
      <c r="D153" s="270"/>
    </row>
    <row r="154" ht="15.75" customHeight="1">
      <c r="A154" s="257"/>
      <c r="B154" s="269"/>
      <c r="C154" s="270"/>
      <c r="D154" s="270"/>
    </row>
    <row r="155" ht="15.75" customHeight="1">
      <c r="A155" s="257"/>
      <c r="B155" s="269"/>
      <c r="C155" s="270"/>
      <c r="D155" s="270"/>
    </row>
    <row r="156" ht="15.75" customHeight="1">
      <c r="A156" s="257"/>
      <c r="B156" s="269"/>
      <c r="C156" s="270"/>
      <c r="D156" s="270"/>
    </row>
    <row r="157" ht="15.75" customHeight="1">
      <c r="A157" s="257"/>
      <c r="B157" s="269"/>
      <c r="C157" s="270"/>
      <c r="D157" s="270"/>
    </row>
    <row r="158" ht="15.75" customHeight="1">
      <c r="A158" s="257"/>
      <c r="B158" s="269"/>
      <c r="C158" s="270"/>
      <c r="D158" s="270"/>
    </row>
    <row r="159" ht="15.75" customHeight="1">
      <c r="A159" s="257"/>
      <c r="B159" s="269"/>
      <c r="C159" s="270"/>
      <c r="D159" s="270"/>
    </row>
    <row r="160" ht="15.75" customHeight="1">
      <c r="A160" s="257"/>
      <c r="B160" s="269"/>
      <c r="C160" s="270"/>
      <c r="D160" s="270"/>
    </row>
    <row r="161" ht="15.75" customHeight="1">
      <c r="A161" s="257"/>
      <c r="B161" s="269"/>
      <c r="C161" s="270"/>
      <c r="D161" s="270"/>
    </row>
    <row r="162" ht="15.75" customHeight="1">
      <c r="A162" s="257"/>
      <c r="B162" s="269"/>
      <c r="C162" s="270"/>
      <c r="D162" s="270"/>
    </row>
    <row r="163" ht="15.75" customHeight="1">
      <c r="A163" s="257"/>
      <c r="B163" s="269"/>
      <c r="C163" s="270"/>
      <c r="D163" s="270"/>
    </row>
    <row r="164" ht="15.75" customHeight="1">
      <c r="A164" s="257"/>
      <c r="B164" s="269"/>
      <c r="C164" s="270"/>
      <c r="D164" s="270"/>
    </row>
    <row r="165" ht="15.75" customHeight="1">
      <c r="A165" s="257"/>
      <c r="B165" s="269"/>
      <c r="C165" s="270"/>
      <c r="D165" s="270"/>
    </row>
    <row r="166" ht="15.75" customHeight="1">
      <c r="A166" s="257"/>
      <c r="B166" s="269"/>
      <c r="C166" s="270"/>
      <c r="D166" s="270"/>
    </row>
    <row r="167" ht="15.75" customHeight="1">
      <c r="A167" s="257"/>
      <c r="B167" s="269"/>
      <c r="C167" s="270"/>
      <c r="D167" s="270"/>
    </row>
    <row r="168" ht="15.75" customHeight="1">
      <c r="A168" s="257"/>
      <c r="B168" s="269"/>
      <c r="C168" s="270"/>
      <c r="D168" s="270"/>
    </row>
    <row r="169" ht="15.75" customHeight="1">
      <c r="A169" s="257"/>
      <c r="B169" s="269"/>
      <c r="C169" s="270"/>
      <c r="D169" s="270"/>
    </row>
    <row r="170" ht="15.75" customHeight="1">
      <c r="A170" s="257"/>
      <c r="B170" s="269"/>
      <c r="C170" s="270"/>
      <c r="D170" s="270"/>
    </row>
    <row r="171" ht="15.75" customHeight="1">
      <c r="A171" s="257"/>
      <c r="B171" s="269"/>
      <c r="C171" s="270"/>
      <c r="D171" s="270"/>
    </row>
    <row r="172" ht="15.75" customHeight="1">
      <c r="A172" s="257"/>
      <c r="B172" s="269"/>
      <c r="C172" s="270"/>
      <c r="D172" s="270"/>
    </row>
    <row r="173" ht="15.75" customHeight="1">
      <c r="A173" s="257"/>
      <c r="B173" s="269"/>
      <c r="C173" s="270"/>
      <c r="D173" s="270"/>
    </row>
    <row r="174" ht="15.75" customHeight="1">
      <c r="A174" s="257"/>
      <c r="B174" s="269"/>
      <c r="C174" s="270"/>
      <c r="D174" s="270"/>
    </row>
    <row r="175" ht="15.75" customHeight="1">
      <c r="A175" s="257"/>
      <c r="B175" s="269"/>
      <c r="C175" s="270"/>
      <c r="D175" s="270"/>
    </row>
    <row r="176" ht="15.75" customHeight="1">
      <c r="A176" s="257"/>
      <c r="B176" s="269"/>
      <c r="C176" s="270"/>
      <c r="D176" s="270"/>
    </row>
    <row r="177" ht="15.75" customHeight="1">
      <c r="A177" s="257"/>
      <c r="B177" s="269"/>
      <c r="C177" s="270"/>
      <c r="D177" s="270"/>
    </row>
    <row r="178" ht="15.75" customHeight="1">
      <c r="A178" s="257"/>
      <c r="B178" s="269"/>
      <c r="C178" s="270"/>
      <c r="D178" s="270"/>
    </row>
    <row r="179" ht="15.75" customHeight="1">
      <c r="A179" s="257"/>
      <c r="B179" s="269"/>
      <c r="C179" s="270"/>
      <c r="D179" s="270"/>
    </row>
    <row r="180" ht="15.75" customHeight="1">
      <c r="A180" s="257"/>
      <c r="B180" s="269"/>
      <c r="C180" s="270"/>
      <c r="D180" s="270"/>
    </row>
    <row r="181" ht="15.75" customHeight="1">
      <c r="A181" s="257"/>
      <c r="B181" s="269"/>
      <c r="C181" s="270"/>
      <c r="D181" s="270"/>
    </row>
    <row r="182" ht="15.75" customHeight="1">
      <c r="A182" s="257"/>
      <c r="B182" s="269"/>
      <c r="C182" s="270"/>
      <c r="D182" s="270"/>
    </row>
    <row r="183" ht="15.75" customHeight="1">
      <c r="A183" s="257"/>
      <c r="B183" s="269"/>
      <c r="C183" s="270"/>
      <c r="D183" s="270"/>
    </row>
    <row r="184" ht="15.75" customHeight="1">
      <c r="A184" s="257"/>
      <c r="B184" s="269"/>
      <c r="C184" s="270"/>
      <c r="D184" s="270"/>
    </row>
    <row r="185" ht="15.75" customHeight="1">
      <c r="A185" s="257"/>
      <c r="B185" s="269"/>
      <c r="C185" s="270"/>
      <c r="D185" s="270"/>
    </row>
    <row r="186" ht="15.75" customHeight="1">
      <c r="A186" s="257"/>
      <c r="B186" s="269"/>
      <c r="C186" s="270"/>
      <c r="D186" s="270"/>
    </row>
    <row r="187" ht="15.75" customHeight="1">
      <c r="A187" s="257"/>
      <c r="B187" s="269"/>
      <c r="C187" s="270"/>
      <c r="D187" s="270"/>
    </row>
    <row r="188" ht="15.75" customHeight="1">
      <c r="A188" s="257"/>
      <c r="B188" s="269"/>
      <c r="C188" s="270"/>
      <c r="D188" s="270"/>
    </row>
    <row r="189" ht="15.75" customHeight="1">
      <c r="A189" s="257"/>
      <c r="B189" s="269"/>
      <c r="C189" s="270"/>
      <c r="D189" s="270"/>
    </row>
    <row r="190" ht="15.75" customHeight="1">
      <c r="A190" s="257"/>
      <c r="B190" s="269"/>
      <c r="C190" s="270"/>
      <c r="D190" s="270"/>
    </row>
    <row r="191" ht="15.75" customHeight="1">
      <c r="A191" s="257"/>
      <c r="B191" s="269"/>
      <c r="C191" s="270"/>
      <c r="D191" s="270"/>
    </row>
    <row r="192" ht="15.75" customHeight="1">
      <c r="A192" s="257"/>
      <c r="B192" s="269"/>
      <c r="C192" s="270"/>
      <c r="D192" s="270"/>
    </row>
    <row r="193" ht="15.75" customHeight="1">
      <c r="A193" s="257"/>
      <c r="B193" s="269"/>
      <c r="C193" s="270"/>
      <c r="D193" s="270"/>
    </row>
    <row r="194" ht="15.75" customHeight="1">
      <c r="A194" s="257"/>
      <c r="B194" s="269"/>
      <c r="C194" s="270"/>
      <c r="D194" s="270"/>
    </row>
    <row r="195" ht="15.75" customHeight="1">
      <c r="A195" s="257"/>
      <c r="B195" s="269"/>
      <c r="C195" s="270"/>
      <c r="D195" s="270"/>
    </row>
    <row r="196" ht="15.75" customHeight="1">
      <c r="A196" s="257"/>
      <c r="B196" s="269"/>
      <c r="C196" s="270"/>
      <c r="D196" s="270"/>
    </row>
    <row r="197" ht="15.75" customHeight="1">
      <c r="A197" s="257"/>
      <c r="B197" s="269"/>
      <c r="C197" s="270"/>
      <c r="D197" s="270"/>
    </row>
    <row r="198" ht="15.75" customHeight="1">
      <c r="A198" s="257"/>
      <c r="B198" s="269"/>
      <c r="C198" s="270"/>
      <c r="D198" s="270"/>
    </row>
    <row r="199" ht="15.75" customHeight="1">
      <c r="A199" s="257"/>
      <c r="B199" s="269"/>
      <c r="C199" s="270"/>
      <c r="D199" s="270"/>
    </row>
    <row r="200" ht="15.75" customHeight="1">
      <c r="A200" s="257"/>
      <c r="B200" s="269"/>
      <c r="C200" s="270"/>
      <c r="D200" s="270"/>
    </row>
    <row r="201" ht="15.75" customHeight="1">
      <c r="A201" s="257"/>
      <c r="B201" s="269"/>
      <c r="C201" s="270"/>
      <c r="D201" s="270"/>
    </row>
    <row r="202" ht="15.75" customHeight="1">
      <c r="A202" s="257"/>
      <c r="B202" s="269"/>
      <c r="C202" s="270"/>
      <c r="D202" s="270"/>
    </row>
    <row r="203" ht="15.75" customHeight="1">
      <c r="A203" s="257"/>
      <c r="B203" s="269"/>
      <c r="C203" s="270"/>
      <c r="D203" s="270"/>
    </row>
    <row r="204" ht="15.75" customHeight="1">
      <c r="A204" s="257"/>
      <c r="B204" s="269"/>
      <c r="C204" s="270"/>
      <c r="D204" s="270"/>
    </row>
    <row r="205" ht="15.75" customHeight="1">
      <c r="A205" s="257"/>
      <c r="B205" s="269"/>
      <c r="C205" s="270"/>
      <c r="D205" s="270"/>
    </row>
    <row r="206" ht="15.75" customHeight="1">
      <c r="A206" s="257"/>
      <c r="B206" s="269"/>
      <c r="C206" s="270"/>
      <c r="D206" s="270"/>
    </row>
    <row r="207" ht="15.75" customHeight="1">
      <c r="A207" s="257"/>
      <c r="B207" s="269"/>
      <c r="C207" s="270"/>
      <c r="D207" s="270"/>
    </row>
    <row r="208" ht="15.75" customHeight="1">
      <c r="A208" s="196"/>
      <c r="B208" s="269"/>
      <c r="C208" s="269"/>
      <c r="D208" s="269"/>
    </row>
    <row r="209" ht="15.75" customHeight="1">
      <c r="A209" s="196"/>
      <c r="B209" s="271" t="s">
        <v>400</v>
      </c>
      <c r="C209" s="271" t="s">
        <v>401</v>
      </c>
      <c r="D209" s="125" t="s">
        <v>400</v>
      </c>
      <c r="E209" s="125" t="s">
        <v>401</v>
      </c>
    </row>
    <row r="210" ht="15.75" customHeight="1">
      <c r="A210" s="196"/>
      <c r="B210" s="272" t="s">
        <v>402</v>
      </c>
      <c r="C210" s="272" t="s">
        <v>403</v>
      </c>
      <c r="D210" s="125" t="s">
        <v>402</v>
      </c>
      <c r="F210" s="125" t="str">
        <f t="shared" ref="F210:F221" si="1">IF(NOT(ISBLANK(D210)),D210,IF(NOT(ISBLANK(E210)),"     "&amp;E210,FALSE))</f>
        <v>Afectación Económica o presupuestal</v>
      </c>
      <c r="G210" s="125" t="s">
        <v>402</v>
      </c>
      <c r="H210" s="125" t="str">
        <f>IF(NOT(ISERROR(MATCH(G210,ANCHORARRAY(B221),0))),F223&amp;"Por favor no seleccionar los criterios de impacto",G210)</f>
        <v>Afectación Económica o presupuestal</v>
      </c>
    </row>
    <row r="211" ht="15.75" customHeight="1">
      <c r="A211" s="196"/>
      <c r="B211" s="272" t="s">
        <v>402</v>
      </c>
      <c r="C211" s="272" t="s">
        <v>378</v>
      </c>
      <c r="E211" s="125" t="s">
        <v>403</v>
      </c>
      <c r="F211" s="125" t="str">
        <f t="shared" si="1"/>
        <v>     Afectación menor a 10 SMLMV .</v>
      </c>
    </row>
    <row r="212" ht="15.75" customHeight="1">
      <c r="A212" s="196"/>
      <c r="B212" s="272" t="s">
        <v>402</v>
      </c>
      <c r="C212" s="272" t="s">
        <v>381</v>
      </c>
      <c r="E212" s="125" t="s">
        <v>378</v>
      </c>
      <c r="F212" s="125" t="str">
        <f t="shared" si="1"/>
        <v>     Entre 10 y 50 SMLMV </v>
      </c>
    </row>
    <row r="213" ht="15.75" customHeight="1">
      <c r="A213" s="196"/>
      <c r="B213" s="272" t="s">
        <v>402</v>
      </c>
      <c r="C213" s="272" t="s">
        <v>385</v>
      </c>
      <c r="E213" s="125" t="s">
        <v>381</v>
      </c>
      <c r="F213" s="125" t="str">
        <f t="shared" si="1"/>
        <v>     Entre 50 y 100 SMLMV </v>
      </c>
    </row>
    <row r="214" ht="15.75" customHeight="1">
      <c r="A214" s="196"/>
      <c r="B214" s="272" t="s">
        <v>402</v>
      </c>
      <c r="C214" s="272" t="s">
        <v>389</v>
      </c>
      <c r="E214" s="125" t="s">
        <v>385</v>
      </c>
      <c r="F214" s="125" t="str">
        <f t="shared" si="1"/>
        <v>     Entre 100 y 500 SMLMV </v>
      </c>
    </row>
    <row r="215" ht="15.75" customHeight="1">
      <c r="A215" s="196"/>
      <c r="B215" s="272" t="s">
        <v>371</v>
      </c>
      <c r="C215" s="272" t="s">
        <v>404</v>
      </c>
      <c r="E215" s="125" t="s">
        <v>389</v>
      </c>
      <c r="F215" s="125" t="str">
        <f t="shared" si="1"/>
        <v>     Mayor a 500 SMLMV </v>
      </c>
    </row>
    <row r="216" ht="15.75" customHeight="1">
      <c r="A216" s="196"/>
      <c r="B216" s="272" t="s">
        <v>371</v>
      </c>
      <c r="C216" s="272" t="s">
        <v>405</v>
      </c>
      <c r="D216" s="125" t="s">
        <v>371</v>
      </c>
      <c r="F216" s="125" t="str">
        <f t="shared" si="1"/>
        <v>Pérdida Reputacional</v>
      </c>
    </row>
    <row r="217" ht="15.75" customHeight="1">
      <c r="A217" s="196"/>
      <c r="B217" s="272" t="s">
        <v>371</v>
      </c>
      <c r="C217" s="272" t="s">
        <v>406</v>
      </c>
      <c r="E217" s="125" t="s">
        <v>404</v>
      </c>
      <c r="F217" s="125" t="str">
        <f t="shared" si="1"/>
        <v>     El riesgo afecta la imagen de alguna área de la organización</v>
      </c>
    </row>
    <row r="218" ht="15.75" customHeight="1">
      <c r="A218" s="196"/>
      <c r="B218" s="272" t="s">
        <v>371</v>
      </c>
      <c r="C218" s="272" t="s">
        <v>407</v>
      </c>
      <c r="E218" s="125" t="s">
        <v>405</v>
      </c>
      <c r="F218" s="125" t="str">
        <f t="shared" si="1"/>
        <v>     El riesgo afecta la imagen de la entidad internamente, de conocimiento general, nivel interno, de junta dircetiva y accionistas y/o de provedores</v>
      </c>
    </row>
    <row r="219" ht="15.75" customHeight="1">
      <c r="A219" s="196"/>
      <c r="B219" s="272" t="s">
        <v>371</v>
      </c>
      <c r="C219" s="272" t="s">
        <v>408</v>
      </c>
      <c r="E219" s="125" t="s">
        <v>406</v>
      </c>
      <c r="F219" s="125" t="str">
        <f t="shared" si="1"/>
        <v>     El riesgo afecta la imagen de la entidad con algunos usuarios de relevancia frente al logro de los objetivos</v>
      </c>
    </row>
    <row r="220" ht="15.75" customHeight="1">
      <c r="A220" s="196"/>
      <c r="B220" s="273"/>
      <c r="C220" s="273"/>
      <c r="E220" s="125" t="s">
        <v>407</v>
      </c>
      <c r="F220" s="125" t="str">
        <f t="shared" si="1"/>
        <v>     El riesgo afecta la imagen de de la entidad con efecto publicitario sostenido a nivel de sector administrativo, nivel departamental o municipal</v>
      </c>
    </row>
    <row r="221" ht="15.75" customHeight="1">
      <c r="A221" s="196"/>
      <c r="B221" s="273" t="str">
        <f>IFERROR(__xludf.DUMMYFUNCTION("ARRAY_CONSTRAIN(ARRAYFORMULA(UNIQUE('Anexo 3 Tabla Impacto'!$B$209:$B$219)), 3, 1)"),"Criterios")</f>
        <v>Criterios</v>
      </c>
      <c r="C221" s="273"/>
      <c r="E221" s="125" t="s">
        <v>408</v>
      </c>
      <c r="F221" s="125" t="str">
        <f t="shared" si="1"/>
        <v>     El riesgo afecta la imagen de la entidad a nivel nacional, con efecto publicitarios sostenible a nivel país</v>
      </c>
    </row>
    <row r="222" ht="15.75" customHeight="1">
      <c r="A222" s="196"/>
      <c r="B222" s="273" t="str">
        <f>IFERROR(__xludf.DUMMYFUNCTION("""COMPUTED_VALUE"""),"Afectación Económica o presupuestal")</f>
        <v>Afectación Económica o presupuestal</v>
      </c>
      <c r="C222" s="273"/>
    </row>
    <row r="223" ht="15.75" customHeight="1">
      <c r="B223" s="273" t="str">
        <f>IFERROR(__xludf.DUMMYFUNCTION("""COMPUTED_VALUE"""),"Pérdida Reputacional")</f>
        <v>Pérdida Reputacional</v>
      </c>
      <c r="C223" s="273"/>
      <c r="F223" s="274" t="s">
        <v>409</v>
      </c>
    </row>
    <row r="224" ht="15.75" customHeight="1">
      <c r="B224" s="125"/>
      <c r="C224" s="125"/>
      <c r="F224" s="274" t="s">
        <v>410</v>
      </c>
    </row>
    <row r="225" ht="15.75" customHeight="1">
      <c r="B225" s="125"/>
      <c r="C225" s="125"/>
    </row>
    <row r="226" ht="15.75" customHeight="1">
      <c r="B226" s="125"/>
      <c r="C226" s="125"/>
    </row>
    <row r="227" ht="15.75" customHeight="1">
      <c r="B227" s="125"/>
      <c r="C227" s="125"/>
      <c r="D227" s="125"/>
    </row>
    <row r="228" ht="15.75" customHeight="1">
      <c r="B228" s="125"/>
      <c r="C228" s="125"/>
      <c r="D228" s="125"/>
    </row>
    <row r="229" ht="15.75" customHeight="1">
      <c r="B229" s="125"/>
      <c r="C229" s="125"/>
      <c r="D229" s="125"/>
    </row>
    <row r="230" ht="15.75" customHeight="1">
      <c r="B230" s="125"/>
      <c r="C230" s="125"/>
      <c r="D230" s="125"/>
    </row>
    <row r="231" ht="15.75" customHeight="1">
      <c r="B231" s="125"/>
      <c r="C231" s="125"/>
      <c r="D231" s="125"/>
    </row>
    <row r="232" ht="15.75" customHeight="1">
      <c r="B232" s="125"/>
      <c r="C232" s="125"/>
      <c r="D232" s="12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18" width="5.71"/>
    <col customWidth="1" min="19" max="19" width="8.43"/>
    <col customWidth="1" min="20" max="23" width="5.71"/>
    <col customWidth="1" min="24" max="24" width="8.57"/>
    <col customWidth="1" min="25" max="26" width="5.71"/>
    <col customWidth="1" min="27" max="27" width="10.71"/>
    <col customWidth="1" min="28" max="28" width="5.71"/>
    <col customWidth="1" min="29" max="29" width="7.43"/>
    <col customWidth="1" min="30" max="33" width="5.71"/>
    <col customWidth="1" min="34" max="34" width="8.57"/>
    <col customWidth="1" min="35" max="39" width="5.71"/>
    <col customWidth="1" min="40" max="40" width="10.71"/>
    <col customWidth="1" min="41" max="46" width="5.71"/>
    <col customWidth="1" min="47" max="61" width="10.71"/>
  </cols>
  <sheetData>
    <row r="1">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row>
    <row r="2" ht="18.0" customHeight="1">
      <c r="A2" s="196"/>
      <c r="B2" s="275" t="s">
        <v>411</v>
      </c>
      <c r="J2" s="198" t="s">
        <v>17</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6"/>
      <c r="AO2" s="196"/>
      <c r="AP2" s="196"/>
      <c r="AQ2" s="196"/>
      <c r="AR2" s="196"/>
      <c r="AS2" s="196"/>
      <c r="AT2" s="196"/>
      <c r="AU2" s="196"/>
      <c r="AV2" s="196"/>
      <c r="AW2" s="196"/>
      <c r="AX2" s="196"/>
      <c r="AY2" s="196"/>
      <c r="AZ2" s="196"/>
      <c r="BA2" s="196"/>
      <c r="BB2" s="196"/>
      <c r="BC2" s="196"/>
      <c r="BD2" s="196"/>
      <c r="BE2" s="196"/>
      <c r="BF2" s="196"/>
      <c r="BG2" s="196"/>
      <c r="BH2" s="196"/>
      <c r="BI2" s="196"/>
    </row>
    <row r="3" ht="18.75" customHeight="1">
      <c r="A3" s="196"/>
      <c r="J3" s="200"/>
      <c r="AN3" s="196"/>
      <c r="AO3" s="196"/>
      <c r="AP3" s="196"/>
      <c r="AQ3" s="196"/>
      <c r="AR3" s="196"/>
      <c r="AS3" s="196"/>
      <c r="AT3" s="196"/>
      <c r="AU3" s="196"/>
      <c r="AV3" s="196"/>
      <c r="AW3" s="196"/>
      <c r="AX3" s="196"/>
      <c r="AY3" s="196"/>
      <c r="AZ3" s="196"/>
      <c r="BA3" s="196"/>
      <c r="BB3" s="196"/>
      <c r="BC3" s="196"/>
      <c r="BD3" s="196"/>
      <c r="BE3" s="196"/>
      <c r="BF3" s="196"/>
      <c r="BG3" s="196"/>
      <c r="BH3" s="196"/>
      <c r="BI3" s="196"/>
    </row>
    <row r="4" ht="15.0" customHeight="1">
      <c r="A4" s="196"/>
      <c r="J4" s="200"/>
      <c r="AN4" s="196"/>
      <c r="AO4" s="196"/>
      <c r="AP4" s="196"/>
      <c r="AQ4" s="196"/>
      <c r="AR4" s="196"/>
      <c r="AS4" s="196"/>
      <c r="AT4" s="196"/>
      <c r="AU4" s="196"/>
      <c r="AV4" s="196"/>
      <c r="AW4" s="196"/>
      <c r="AX4" s="196"/>
      <c r="AY4" s="196"/>
      <c r="AZ4" s="196"/>
      <c r="BA4" s="196"/>
      <c r="BB4" s="196"/>
      <c r="BC4" s="196"/>
      <c r="BD4" s="196"/>
      <c r="BE4" s="196"/>
      <c r="BF4" s="196"/>
      <c r="BG4" s="196"/>
      <c r="BH4" s="196"/>
      <c r="BI4" s="196"/>
    </row>
    <row r="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row>
    <row r="6" ht="15.0" customHeight="1">
      <c r="A6" s="196"/>
      <c r="B6" s="201" t="s">
        <v>327</v>
      </c>
      <c r="C6" s="199"/>
      <c r="D6" s="202"/>
      <c r="E6" s="276" t="s">
        <v>328</v>
      </c>
      <c r="F6" s="2"/>
      <c r="G6" s="2"/>
      <c r="H6" s="2"/>
      <c r="I6" s="204"/>
      <c r="J6" s="277" t="str">
        <f>IF(AND('Mapa de Riesgos de Corrupción'!#REF!="Muy Alta",'Mapa de Riesgos de Corrupción'!#REF!="Leve"),CONCATENATE("R1C",'Mapa de Riesgos de Corrupción'!#REF!),"")</f>
        <v>#ERROR!</v>
      </c>
      <c r="K6" s="278" t="str">
        <f>IF(AND('Mapa de Riesgos de Corrupción'!#REF!="Muy Alta",'Mapa de Riesgos de Corrupción'!#REF!="Leve"),CONCATENATE("R1C",'Mapa de Riesgos de Corrupción'!#REF!),"")</f>
        <v>#ERROR!</v>
      </c>
      <c r="L6" s="278" t="str">
        <f>IF(AND('Mapa de Riesgos de Corrupción'!#REF!="Muy Alta",'Mapa de Riesgos de Corrupción'!#REF!="Leve"),CONCATENATE("R1C",'Mapa de Riesgos de Corrupción'!#REF!),"")</f>
        <v>#ERROR!</v>
      </c>
      <c r="M6" s="278" t="str">
        <f>IF(AND('Mapa de Riesgos de Corrupción'!#REF!="Muy Alta",'Mapa de Riesgos de Corrupción'!#REF!="Leve"),CONCATENATE("R1C",'Mapa de Riesgos de Corrupción'!#REF!),"")</f>
        <v>#ERROR!</v>
      </c>
      <c r="N6" s="278" t="str">
        <f>IF(AND('Mapa de Riesgos de Corrupción'!$AC$8="Muy Alta",'Mapa de Riesgos de Corrupción'!$AE$8="Leve"),CONCATENATE("R1C",'Mapa de Riesgos de Corrupción'!$R$8),"")</f>
        <v/>
      </c>
      <c r="O6" s="279" t="str">
        <f>IF(AND('Mapa de Riesgos de Corrupción'!$AC$9="Muy Alta",'Mapa de Riesgos de Corrupción'!$AE$9="Leve"),CONCATENATE("R1C",'Mapa de Riesgos de Corrupción'!$R$9),"")</f>
        <v/>
      </c>
      <c r="P6" s="277" t="str">
        <f>IF(AND('Mapa de Riesgos de Corrupción'!#REF!="Muy Alta",'Mapa de Riesgos de Corrupción'!#REF!="Menor"),CONCATENATE("R1C",'Mapa de Riesgos de Corrupción'!#REF!),"")</f>
        <v>#ERROR!</v>
      </c>
      <c r="Q6" s="278" t="str">
        <f>IF(AND('Mapa de Riesgos de Corrupción'!#REF!="Muy Alta",'Mapa de Riesgos de Corrupción'!#REF!="Menor"),CONCATENATE("R1C",'Mapa de Riesgos de Corrupción'!#REF!),"")</f>
        <v>#ERROR!</v>
      </c>
      <c r="R6" s="278" t="str">
        <f>IF(AND('Mapa de Riesgos de Corrupción'!#REF!="Muy Alta",'Mapa de Riesgos de Corrupción'!#REF!="Menor"),CONCATENATE("R1C",'Mapa de Riesgos de Corrupción'!#REF!),"")</f>
        <v>#ERROR!</v>
      </c>
      <c r="S6" s="278" t="str">
        <f>IF(AND('Mapa de Riesgos de Corrupción'!#REF!="Muy Alta",'Mapa de Riesgos de Corrupción'!#REF!="Menor"),CONCATENATE("R1C",'Mapa de Riesgos de Corrupción'!#REF!),"")</f>
        <v>#ERROR!</v>
      </c>
      <c r="T6" s="278" t="str">
        <f>IF(AND('Mapa de Riesgos de Corrupción'!$AC$8="Muy Alta",'Mapa de Riesgos de Corrupción'!$AE$8="Menor"),CONCATENATE("R1C",'Mapa de Riesgos de Corrupción'!$R$8),"")</f>
        <v/>
      </c>
      <c r="U6" s="279" t="str">
        <f>IF(AND('Mapa de Riesgos de Corrupción'!$AC$9="Muy Alta",'Mapa de Riesgos de Corrupción'!$AE$9="Menor"),CONCATENATE("R1C",'Mapa de Riesgos de Corrupción'!$R$9),"")</f>
        <v/>
      </c>
      <c r="V6" s="277" t="str">
        <f>IF(AND('Mapa de Riesgos de Corrupción'!#REF!="Muy Alta",'Mapa de Riesgos de Corrupción'!#REF!="Moderado"),CONCATENATE("R1C",'Mapa de Riesgos de Corrupción'!#REF!),"")</f>
        <v>#ERROR!</v>
      </c>
      <c r="W6" s="278" t="str">
        <f>IF(AND('Mapa de Riesgos de Corrupción'!#REF!="Muy Alta",'Mapa de Riesgos de Corrupción'!#REF!="Moderado"),CONCATENATE("R1C",'Mapa de Riesgos de Corrupción'!#REF!),"")</f>
        <v>#ERROR!</v>
      </c>
      <c r="X6" s="278" t="str">
        <f>IF(AND('Mapa de Riesgos de Corrupción'!#REF!="Muy Alta",'Mapa de Riesgos de Corrupción'!#REF!="Moderado"),CONCATENATE("R1C",'Mapa de Riesgos de Corrupción'!#REF!),"")</f>
        <v>#ERROR!</v>
      </c>
      <c r="Y6" s="278" t="str">
        <f>IF(AND('Mapa de Riesgos de Corrupción'!#REF!="Muy Alta",'Mapa de Riesgos de Corrupción'!#REF!="Moderado"),CONCATENATE("R1C",'Mapa de Riesgos de Corrupción'!#REF!),"")</f>
        <v>#ERROR!</v>
      </c>
      <c r="Z6" s="278" t="str">
        <f>IF(AND('Mapa de Riesgos de Corrupción'!$AC$8="Muy Alta",'Mapa de Riesgos de Corrupción'!$AE$8="Moderado"),CONCATENATE("R1C",'Mapa de Riesgos de Corrupción'!$R$8),"")</f>
        <v/>
      </c>
      <c r="AA6" s="279" t="str">
        <f>IF(AND('Mapa de Riesgos de Corrupción'!$AC$9="Muy Alta",'Mapa de Riesgos de Corrupción'!$AE$9="Moderado"),CONCATENATE("R1C",'Mapa de Riesgos de Corrupción'!$R$9),"")</f>
        <v/>
      </c>
      <c r="AB6" s="277" t="str">
        <f>IF(AND('Mapa de Riesgos de Corrupción'!#REF!="Muy Alta",'Mapa de Riesgos de Corrupción'!#REF!="Mayor"),CONCATENATE("R1C",'Mapa de Riesgos de Corrupción'!#REF!),"")</f>
        <v>#ERROR!</v>
      </c>
      <c r="AC6" s="278" t="str">
        <f>IF(AND('Mapa de Riesgos de Corrupción'!#REF!="Muy Alta",'Mapa de Riesgos de Corrupción'!#REF!="Mayor"),CONCATENATE("R1C",'Mapa de Riesgos de Corrupción'!#REF!),"")</f>
        <v>#ERROR!</v>
      </c>
      <c r="AD6" s="278" t="str">
        <f>IF(AND('Mapa de Riesgos de Corrupción'!#REF!="Muy Alta",'Mapa de Riesgos de Corrupción'!#REF!="Mayor"),CONCATENATE("R1C",'Mapa de Riesgos de Corrupción'!#REF!),"")</f>
        <v>#ERROR!</v>
      </c>
      <c r="AE6" s="278" t="str">
        <f>IF(AND('Mapa de Riesgos de Corrupción'!#REF!="Muy Alta",'Mapa de Riesgos de Corrupción'!#REF!="Mayor"),CONCATENATE("R1C",'Mapa de Riesgos de Corrupción'!#REF!),"")</f>
        <v>#ERROR!</v>
      </c>
      <c r="AF6" s="278" t="str">
        <f>IF(AND('Mapa de Riesgos de Corrupción'!$AC$8="Muy Alta",'Mapa de Riesgos de Corrupción'!$AE$8="Mayor"),CONCATENATE("R1C",'Mapa de Riesgos de Corrupción'!$R$8),"")</f>
        <v/>
      </c>
      <c r="AG6" s="279" t="str">
        <f>IF(AND('Mapa de Riesgos de Corrupción'!$AC$9="Muy Alta",'Mapa de Riesgos de Corrupción'!$AE$9="Mayor"),CONCATENATE("R1C",'Mapa de Riesgos de Corrupción'!$R$9),"")</f>
        <v/>
      </c>
      <c r="AH6" s="280" t="str">
        <f>IF(AND('Mapa de Riesgos de Corrupción'!#REF!="Muy Alta",'Mapa de Riesgos de Corrupción'!#REF!="Catastrófico"),CONCATENATE("R1C",'Mapa de Riesgos de Corrupción'!#REF!),"")</f>
        <v>#ERROR!</v>
      </c>
      <c r="AI6" s="281" t="str">
        <f>IF(AND('Mapa de Riesgos de Corrupción'!#REF!="Muy Alta",'Mapa de Riesgos de Corrupción'!#REF!="Catastrófico"),CONCATENATE("R1C",'Mapa de Riesgos de Corrupción'!#REF!),"")</f>
        <v>#ERROR!</v>
      </c>
      <c r="AJ6" s="281" t="str">
        <f>IF(AND('Mapa de Riesgos de Corrupción'!#REF!="Muy Alta",'Mapa de Riesgos de Corrupción'!#REF!="Catastrófico"),CONCATENATE("R1C",'Mapa de Riesgos de Corrupción'!#REF!),"")</f>
        <v>#ERROR!</v>
      </c>
      <c r="AK6" s="281" t="str">
        <f>IF(AND('Mapa de Riesgos de Corrupción'!#REF!="Muy Alta",'Mapa de Riesgos de Corrupción'!#REF!="Catastrófico"),CONCATENATE("R1C",'Mapa de Riesgos de Corrupción'!#REF!),"")</f>
        <v>#ERROR!</v>
      </c>
      <c r="AL6" s="281" t="str">
        <f>IF(AND('Mapa de Riesgos de Corrupción'!$AC$8="Muy Alta",'Mapa de Riesgos de Corrupción'!$AE$8="Catastrófico"),CONCATENATE("R1C",'Mapa de Riesgos de Corrupción'!$R$8),"")</f>
        <v/>
      </c>
      <c r="AM6" s="282" t="str">
        <f>IF(AND('Mapa de Riesgos de Corrupción'!$AC$9="Muy Alta",'Mapa de Riesgos de Corrupción'!$AE$9="Catastrófico"),CONCATENATE("R1C",'Mapa de Riesgos de Corrupción'!$R$9),"")</f>
        <v/>
      </c>
      <c r="AN6" s="196"/>
      <c r="AO6" s="283" t="s">
        <v>329</v>
      </c>
      <c r="AP6" s="210"/>
      <c r="AQ6" s="210"/>
      <c r="AR6" s="210"/>
      <c r="AS6" s="210"/>
      <c r="AT6" s="211"/>
      <c r="AU6" s="196"/>
      <c r="AV6" s="196"/>
      <c r="AW6" s="196"/>
      <c r="AX6" s="196"/>
      <c r="AY6" s="196"/>
      <c r="AZ6" s="196"/>
      <c r="BA6" s="196"/>
      <c r="BB6" s="196"/>
      <c r="BC6" s="196"/>
      <c r="BD6" s="196"/>
      <c r="BE6" s="196"/>
      <c r="BF6" s="196"/>
      <c r="BG6" s="196"/>
      <c r="BH6" s="196"/>
      <c r="BI6" s="196"/>
    </row>
    <row r="7" ht="15.0" customHeight="1">
      <c r="A7" s="196"/>
      <c r="B7" s="200"/>
      <c r="D7" s="154"/>
      <c r="E7" s="10"/>
      <c r="I7" s="154"/>
      <c r="J7" s="284" t="str">
        <f>IF(AND('Mapa de Riesgos de Corrupción'!#REF!="Muy Alta",'Mapa de Riesgos de Corrupción'!#REF!="Leve"),CONCATENATE("R2C",'Mapa de Riesgos de Corrupción'!#REF!),"")</f>
        <v>#ERROR!</v>
      </c>
      <c r="K7" s="285" t="str">
        <f>IF(AND('Mapa de Riesgos de Corrupción'!#REF!="Muy Alta",'Mapa de Riesgos de Corrupción'!#REF!="Leve"),CONCATENATE("R2C",'Mapa de Riesgos de Corrupción'!#REF!),"")</f>
        <v>#ERROR!</v>
      </c>
      <c r="L7" s="285" t="str">
        <f>IF(AND('Mapa de Riesgos de Corrupción'!#REF!="Muy Alta",'Mapa de Riesgos de Corrupción'!#REF!="Leve"),CONCATENATE("R2C",'Mapa de Riesgos de Corrupción'!#REF!),"")</f>
        <v>#ERROR!</v>
      </c>
      <c r="M7" s="285" t="str">
        <f>IF(AND('Mapa de Riesgos de Corrupción'!#REF!="Muy Alta",'Mapa de Riesgos de Corrupción'!#REF!="Leve"),CONCATENATE("R2C",'Mapa de Riesgos de Corrupción'!#REF!),"")</f>
        <v>#ERROR!</v>
      </c>
      <c r="N7" s="285" t="str">
        <f>IF(AND('Mapa de Riesgos de Corrupción'!#REF!="Muy Alta",'Mapa de Riesgos de Corrupción'!#REF!="Leve"),CONCATENATE("R2C",'Mapa de Riesgos de Corrupción'!#REF!),"")</f>
        <v>#ERROR!</v>
      </c>
      <c r="O7" s="286" t="str">
        <f>IF(AND('Mapa de Riesgos de Corrupción'!$AC$10="Muy Alta",'Mapa de Riesgos de Corrupción'!$AE$10="Leve"),CONCATENATE("R2C",'Mapa de Riesgos de Corrupción'!$R$10),"")</f>
        <v/>
      </c>
      <c r="P7" s="284" t="str">
        <f>IF(AND('Mapa de Riesgos de Corrupción'!#REF!="Muy Alta",'Mapa de Riesgos de Corrupción'!#REF!="Menor"),CONCATENATE("R2C",'Mapa de Riesgos de Corrupción'!#REF!),"")</f>
        <v>#ERROR!</v>
      </c>
      <c r="Q7" s="285" t="str">
        <f>IF(AND('Mapa de Riesgos de Corrupción'!#REF!="Muy Alta",'Mapa de Riesgos de Corrupción'!#REF!="Menor"),CONCATENATE("R2C",'Mapa de Riesgos de Corrupción'!#REF!),"")</f>
        <v>#ERROR!</v>
      </c>
      <c r="R7" s="285" t="str">
        <f>IF(AND('Mapa de Riesgos de Corrupción'!#REF!="Muy Alta",'Mapa de Riesgos de Corrupción'!#REF!="Menor"),CONCATENATE("R2C",'Mapa de Riesgos de Corrupción'!#REF!),"")</f>
        <v>#ERROR!</v>
      </c>
      <c r="S7" s="285" t="str">
        <f>IF(AND('Mapa de Riesgos de Corrupción'!#REF!="Muy Alta",'Mapa de Riesgos de Corrupción'!#REF!="Menor"),CONCATENATE("R2C",'Mapa de Riesgos de Corrupción'!#REF!),"")</f>
        <v>#ERROR!</v>
      </c>
      <c r="T7" s="285" t="str">
        <f>IF(AND('Mapa de Riesgos de Corrupción'!#REF!="Muy Alta",'Mapa de Riesgos de Corrupción'!#REF!="Menor"),CONCATENATE("R2C",'Mapa de Riesgos de Corrupción'!#REF!),"")</f>
        <v>#ERROR!</v>
      </c>
      <c r="U7" s="286" t="str">
        <f>IF(AND('Mapa de Riesgos de Corrupción'!$AC$10="Muy Alta",'Mapa de Riesgos de Corrupción'!$AE$10="Menor"),CONCATENATE("R2C",'Mapa de Riesgos de Corrupción'!$R$10),"")</f>
        <v/>
      </c>
      <c r="V7" s="284" t="str">
        <f>IF(AND('Mapa de Riesgos de Corrupción'!#REF!="Muy Alta",'Mapa de Riesgos de Corrupción'!#REF!="Moderado"),CONCATENATE("R2C",'Mapa de Riesgos de Corrupción'!#REF!),"")</f>
        <v>#ERROR!</v>
      </c>
      <c r="W7" s="285" t="str">
        <f>IF(AND('Mapa de Riesgos de Corrupción'!#REF!="Muy Alta",'Mapa de Riesgos de Corrupción'!#REF!="Moderado"),CONCATENATE("R2C",'Mapa de Riesgos de Corrupción'!#REF!),"")</f>
        <v>#ERROR!</v>
      </c>
      <c r="X7" s="285" t="str">
        <f>IF(AND('Mapa de Riesgos de Corrupción'!#REF!="Muy Alta",'Mapa de Riesgos de Corrupción'!#REF!="Moderado"),CONCATENATE("R2C",'Mapa de Riesgos de Corrupción'!#REF!),"")</f>
        <v>#ERROR!</v>
      </c>
      <c r="Y7" s="285" t="str">
        <f>IF(AND('Mapa de Riesgos de Corrupción'!#REF!="Muy Alta",'Mapa de Riesgos de Corrupción'!#REF!="Moderado"),CONCATENATE("R2C",'Mapa de Riesgos de Corrupción'!#REF!),"")</f>
        <v>#ERROR!</v>
      </c>
      <c r="Z7" s="285" t="str">
        <f>IF(AND('Mapa de Riesgos de Corrupción'!#REF!="Muy Alta",'Mapa de Riesgos de Corrupción'!#REF!="Moderado"),CONCATENATE("R2C",'Mapa de Riesgos de Corrupción'!#REF!),"")</f>
        <v>#ERROR!</v>
      </c>
      <c r="AA7" s="286" t="str">
        <f>IF(AND('Mapa de Riesgos de Corrupción'!$AC$10="Muy Alta",'Mapa de Riesgos de Corrupción'!$AE$10="Moderado"),CONCATENATE("R2C",'Mapa de Riesgos de Corrupción'!$R$10),"")</f>
        <v/>
      </c>
      <c r="AB7" s="284" t="str">
        <f>IF(AND('Mapa de Riesgos de Corrupción'!#REF!="Muy Alta",'Mapa de Riesgos de Corrupción'!#REF!="Mayor"),CONCATENATE("R2C",'Mapa de Riesgos de Corrupción'!#REF!),"")</f>
        <v>#ERROR!</v>
      </c>
      <c r="AC7" s="285" t="str">
        <f>IF(AND('Mapa de Riesgos de Corrupción'!#REF!="Muy Alta",'Mapa de Riesgos de Corrupción'!#REF!="Mayor"),CONCATENATE("R2C",'Mapa de Riesgos de Corrupción'!#REF!),"")</f>
        <v>#ERROR!</v>
      </c>
      <c r="AD7" s="285" t="str">
        <f>IF(AND('Mapa de Riesgos de Corrupción'!#REF!="Muy Alta",'Mapa de Riesgos de Corrupción'!#REF!="Mayor"),CONCATENATE("R2C",'Mapa de Riesgos de Corrupción'!#REF!),"")</f>
        <v>#ERROR!</v>
      </c>
      <c r="AE7" s="285" t="str">
        <f>IF(AND('Mapa de Riesgos de Corrupción'!#REF!="Muy Alta",'Mapa de Riesgos de Corrupción'!#REF!="Mayor"),CONCATENATE("R2C",'Mapa de Riesgos de Corrupción'!#REF!),"")</f>
        <v>#ERROR!</v>
      </c>
      <c r="AF7" s="285" t="str">
        <f>IF(AND('Mapa de Riesgos de Corrupción'!#REF!="Muy Alta",'Mapa de Riesgos de Corrupción'!#REF!="Mayor"),CONCATENATE("R2C",'Mapa de Riesgos de Corrupción'!#REF!),"")</f>
        <v>#ERROR!</v>
      </c>
      <c r="AG7" s="286" t="str">
        <f>IF(AND('Mapa de Riesgos de Corrupción'!$AC$10="Muy Alta",'Mapa de Riesgos de Corrupción'!$AE$10="Mayor"),CONCATENATE("R2C",'Mapa de Riesgos de Corrupción'!$R$10),"")</f>
        <v/>
      </c>
      <c r="AH7" s="287" t="str">
        <f>IF(AND('Mapa de Riesgos de Corrupción'!#REF!="Muy Alta",'Mapa de Riesgos de Corrupción'!#REF!="Catastrófico"),CONCATENATE("R2C",'Mapa de Riesgos de Corrupción'!#REF!),"")</f>
        <v>#ERROR!</v>
      </c>
      <c r="AI7" s="288" t="str">
        <f>IF(AND('Mapa de Riesgos de Corrupción'!#REF!="Muy Alta",'Mapa de Riesgos de Corrupción'!#REF!="Catastrófico"),CONCATENATE("R2C",'Mapa de Riesgos de Corrupción'!#REF!),"")</f>
        <v>#ERROR!</v>
      </c>
      <c r="AJ7" s="288" t="str">
        <f>IF(AND('Mapa de Riesgos de Corrupción'!#REF!="Muy Alta",'Mapa de Riesgos de Corrupción'!#REF!="Catastrófico"),CONCATENATE("R2C",'Mapa de Riesgos de Corrupción'!#REF!),"")</f>
        <v>#ERROR!</v>
      </c>
      <c r="AK7" s="288" t="str">
        <f>IF(AND('Mapa de Riesgos de Corrupción'!#REF!="Muy Alta",'Mapa de Riesgos de Corrupción'!#REF!="Catastrófico"),CONCATENATE("R2C",'Mapa de Riesgos de Corrupción'!#REF!),"")</f>
        <v>#ERROR!</v>
      </c>
      <c r="AL7" s="288" t="str">
        <f>IF(AND('Mapa de Riesgos de Corrupción'!#REF!="Muy Alta",'Mapa de Riesgos de Corrupción'!#REF!="Catastrófico"),CONCATENATE("R2C",'Mapa de Riesgos de Corrupción'!#REF!),"")</f>
        <v>#ERROR!</v>
      </c>
      <c r="AM7" s="289" t="str">
        <f>IF(AND('Mapa de Riesgos de Corrupción'!$AC$10="Muy Alta",'Mapa de Riesgos de Corrupción'!$AE$10="Catastrófico"),CONCATENATE("R2C",'Mapa de Riesgos de Corrupción'!$R$10),"")</f>
        <v/>
      </c>
      <c r="AN7" s="196"/>
      <c r="AO7" s="212"/>
      <c r="AT7" s="213"/>
      <c r="AU7" s="196"/>
      <c r="AV7" s="196"/>
      <c r="AW7" s="196"/>
      <c r="AX7" s="196"/>
      <c r="AY7" s="196"/>
      <c r="AZ7" s="196"/>
      <c r="BA7" s="196"/>
      <c r="BB7" s="196"/>
      <c r="BC7" s="196"/>
      <c r="BD7" s="196"/>
      <c r="BE7" s="196"/>
      <c r="BF7" s="196"/>
      <c r="BG7" s="196"/>
      <c r="BH7" s="196"/>
      <c r="BI7" s="196"/>
    </row>
    <row r="8" ht="15.0" customHeight="1">
      <c r="A8" s="196"/>
      <c r="B8" s="200"/>
      <c r="D8" s="154"/>
      <c r="E8" s="10"/>
      <c r="I8" s="154"/>
      <c r="J8" s="284" t="str">
        <f>IF(AND('Mapa de Riesgos de Corrupción'!#REF!="Muy Alta",'Mapa de Riesgos de Corrupción'!#REF!="Leve"),CONCATENATE("R3C",'Mapa de Riesgos de Corrupción'!#REF!),"")</f>
        <v>#ERROR!</v>
      </c>
      <c r="K8" s="285" t="str">
        <f>IF(AND('Mapa de Riesgos de Corrupción'!$AC$11="Muy Alta",'Mapa de Riesgos de Corrupción'!$AE$11="Leve"),CONCATENATE("R3C",'Mapa de Riesgos de Corrupción'!$R$11),"")</f>
        <v/>
      </c>
      <c r="L8" s="285" t="str">
        <f>IF(AND('Mapa de Riesgos de Corrupción'!#REF!="Muy Alta",'Mapa de Riesgos de Corrupción'!#REF!="Leve"),CONCATENATE("R3C",'Mapa de Riesgos de Corrupción'!#REF!),"")</f>
        <v>#ERROR!</v>
      </c>
      <c r="M8" s="285" t="str">
        <f>IF(AND('Mapa de Riesgos de Corrupción'!$AC$12="Muy Alta",'Mapa de Riesgos de Corrupción'!$AE$12="Leve"),CONCATENATE("R3C",'Mapa de Riesgos de Corrupción'!$R$12),"")</f>
        <v/>
      </c>
      <c r="N8" s="285" t="str">
        <f>IF(AND('Mapa de Riesgos de Corrupción'!#REF!="Muy Alta",'Mapa de Riesgos de Corrupción'!#REF!="Leve"),CONCATENATE("R3C",'Mapa de Riesgos de Corrupción'!#REF!),"")</f>
        <v>#ERROR!</v>
      </c>
      <c r="O8" s="286" t="str">
        <f>IF(AND('Mapa de Riesgos de Corrupción'!#REF!="Muy Alta",'Mapa de Riesgos de Corrupción'!#REF!="Leve"),CONCATENATE("R3C",'Mapa de Riesgos de Corrupción'!#REF!),"")</f>
        <v>#ERROR!</v>
      </c>
      <c r="P8" s="284" t="str">
        <f>IF(AND('Mapa de Riesgos de Corrupción'!#REF!="Muy Alta",'Mapa de Riesgos de Corrupción'!#REF!="Menor"),CONCATENATE("R3C",'Mapa de Riesgos de Corrupción'!#REF!),"")</f>
        <v>#ERROR!</v>
      </c>
      <c r="Q8" s="285" t="str">
        <f>IF(AND('Mapa de Riesgos de Corrupción'!$AC$11="Muy Alta",'Mapa de Riesgos de Corrupción'!$AE$11="Menor"),CONCATENATE("R3C",'Mapa de Riesgos de Corrupción'!$R$11),"")</f>
        <v/>
      </c>
      <c r="R8" s="285" t="str">
        <f>IF(AND('Mapa de Riesgos de Corrupción'!#REF!="Muy Alta",'Mapa de Riesgos de Corrupción'!#REF!="Menor"),CONCATENATE("R3C",'Mapa de Riesgos de Corrupción'!#REF!),"")</f>
        <v>#ERROR!</v>
      </c>
      <c r="S8" s="285" t="str">
        <f>IF(AND('Mapa de Riesgos de Corrupción'!$AC$12="Muy Alta",'Mapa de Riesgos de Corrupción'!$AE$12="Menor"),CONCATENATE("R3C",'Mapa de Riesgos de Corrupción'!$R$12),"")</f>
        <v/>
      </c>
      <c r="T8" s="285" t="str">
        <f>IF(AND('Mapa de Riesgos de Corrupción'!#REF!="Muy Alta",'Mapa de Riesgos de Corrupción'!#REF!="Menor"),CONCATENATE("R3C",'Mapa de Riesgos de Corrupción'!#REF!),"")</f>
        <v>#ERROR!</v>
      </c>
      <c r="U8" s="286" t="str">
        <f>IF(AND('Mapa de Riesgos de Corrupción'!#REF!="Muy Alta",'Mapa de Riesgos de Corrupción'!#REF!="Menor"),CONCATENATE("R3C",'Mapa de Riesgos de Corrupción'!#REF!),"")</f>
        <v>#ERROR!</v>
      </c>
      <c r="V8" s="284" t="str">
        <f>IF(AND('Mapa de Riesgos de Corrupción'!#REF!="Muy Alta",'Mapa de Riesgos de Corrupción'!#REF!="Moderado"),CONCATENATE("R3C",'Mapa de Riesgos de Corrupción'!#REF!),"")</f>
        <v>#ERROR!</v>
      </c>
      <c r="W8" s="285" t="str">
        <f>IF(AND('Mapa de Riesgos de Corrupción'!$AC$11="Muy Alta",'Mapa de Riesgos de Corrupción'!$AE$11="Moderado"),CONCATENATE("R3C",'Mapa de Riesgos de Corrupción'!$R$11),"")</f>
        <v/>
      </c>
      <c r="X8" s="285" t="str">
        <f>IF(AND('Mapa de Riesgos de Corrupción'!#REF!="Muy Alta",'Mapa de Riesgos de Corrupción'!#REF!="Moderado"),CONCATENATE("R3C",'Mapa de Riesgos de Corrupción'!#REF!),"")</f>
        <v>#ERROR!</v>
      </c>
      <c r="Y8" s="285" t="str">
        <f>IF(AND('Mapa de Riesgos de Corrupción'!$AC$12="Muy Alta",'Mapa de Riesgos de Corrupción'!$AE$12="Moderado"),CONCATENATE("R3C",'Mapa de Riesgos de Corrupción'!$R$12),"")</f>
        <v/>
      </c>
      <c r="Z8" s="285" t="str">
        <f>IF(AND('Mapa de Riesgos de Corrupción'!#REF!="Muy Alta",'Mapa de Riesgos de Corrupción'!#REF!="Moderado"),CONCATENATE("R3C",'Mapa de Riesgos de Corrupción'!#REF!),"")</f>
        <v>#ERROR!</v>
      </c>
      <c r="AA8" s="286" t="str">
        <f>IF(AND('Mapa de Riesgos de Corrupción'!#REF!="Muy Alta",'Mapa de Riesgos de Corrupción'!#REF!="Moderado"),CONCATENATE("R3C",'Mapa de Riesgos de Corrupción'!#REF!),"")</f>
        <v>#ERROR!</v>
      </c>
      <c r="AB8" s="284" t="str">
        <f>IF(AND('Mapa de Riesgos de Corrupción'!#REF!="Muy Alta",'Mapa de Riesgos de Corrupción'!#REF!="Mayor"),CONCATENATE("R3C",'Mapa de Riesgos de Corrupción'!#REF!),"")</f>
        <v>#ERROR!</v>
      </c>
      <c r="AC8" s="285" t="str">
        <f>IF(AND('Mapa de Riesgos de Corrupción'!$AC$11="Muy Alta",'Mapa de Riesgos de Corrupción'!$AE$11="Mayor"),CONCATENATE("R3C",'Mapa de Riesgos de Corrupción'!$R$11),"")</f>
        <v/>
      </c>
      <c r="AD8" s="285" t="str">
        <f>IF(AND('Mapa de Riesgos de Corrupción'!#REF!="Muy Alta",'Mapa de Riesgos de Corrupción'!#REF!="Mayor"),CONCATENATE("R3C",'Mapa de Riesgos de Corrupción'!#REF!),"")</f>
        <v>#ERROR!</v>
      </c>
      <c r="AE8" s="285" t="str">
        <f>IF(AND('Mapa de Riesgos de Corrupción'!$AC$12="Muy Alta",'Mapa de Riesgos de Corrupción'!$AE$12="Mayor"),CONCATENATE("R3C",'Mapa de Riesgos de Corrupción'!$R$12),"")</f>
        <v/>
      </c>
      <c r="AF8" s="285" t="str">
        <f>IF(AND('Mapa de Riesgos de Corrupción'!#REF!="Muy Alta",'Mapa de Riesgos de Corrupción'!#REF!="Mayor"),CONCATENATE("R3C",'Mapa de Riesgos de Corrupción'!#REF!),"")</f>
        <v>#ERROR!</v>
      </c>
      <c r="AG8" s="286" t="str">
        <f>IF(AND('Mapa de Riesgos de Corrupción'!#REF!="Muy Alta",'Mapa de Riesgos de Corrupción'!#REF!="Mayor"),CONCATENATE("R3C",'Mapa de Riesgos de Corrupción'!#REF!),"")</f>
        <v>#ERROR!</v>
      </c>
      <c r="AH8" s="287" t="str">
        <f>IF(AND('Mapa de Riesgos de Corrupción'!#REF!="Muy Alta",'Mapa de Riesgos de Corrupción'!#REF!="Catastrófico"),CONCATENATE("R3C",'Mapa de Riesgos de Corrupción'!#REF!),"")</f>
        <v>#ERROR!</v>
      </c>
      <c r="AI8" s="288" t="str">
        <f>IF(AND('Mapa de Riesgos de Corrupción'!$AC$11="Muy Alta",'Mapa de Riesgos de Corrupción'!$AE$11="Catastrófico"),CONCATENATE("R3C",'Mapa de Riesgos de Corrupción'!$R$11),"")</f>
        <v/>
      </c>
      <c r="AJ8" s="288" t="str">
        <f>IF(AND('Mapa de Riesgos de Corrupción'!#REF!="Muy Alta",'Mapa de Riesgos de Corrupción'!#REF!="Catastrófico"),CONCATENATE("R3C",'Mapa de Riesgos de Corrupción'!#REF!),"")</f>
        <v>#ERROR!</v>
      </c>
      <c r="AK8" s="288" t="str">
        <f>IF(AND('Mapa de Riesgos de Corrupción'!$AC$12="Muy Alta",'Mapa de Riesgos de Corrupción'!$AE$12="Catastrófico"),CONCATENATE("R3C",'Mapa de Riesgos de Corrupción'!$R$12),"")</f>
        <v/>
      </c>
      <c r="AL8" s="288" t="str">
        <f>IF(AND('Mapa de Riesgos de Corrupción'!#REF!="Muy Alta",'Mapa de Riesgos de Corrupción'!#REF!="Catastrófico"),CONCATENATE("R3C",'Mapa de Riesgos de Corrupción'!#REF!),"")</f>
        <v>#ERROR!</v>
      </c>
      <c r="AM8" s="289" t="str">
        <f>IF(AND('Mapa de Riesgos de Corrupción'!#REF!="Muy Alta",'Mapa de Riesgos de Corrupción'!#REF!="Catastrófico"),CONCATENATE("R3C",'Mapa de Riesgos de Corrupción'!#REF!),"")</f>
        <v>#ERROR!</v>
      </c>
      <c r="AN8" s="196"/>
      <c r="AO8" s="212"/>
      <c r="AT8" s="213"/>
      <c r="AU8" s="196"/>
      <c r="AV8" s="196"/>
      <c r="AW8" s="196"/>
      <c r="AX8" s="196"/>
      <c r="AY8" s="196"/>
      <c r="AZ8" s="196"/>
      <c r="BA8" s="196"/>
      <c r="BB8" s="196"/>
      <c r="BC8" s="196"/>
      <c r="BD8" s="196"/>
      <c r="BE8" s="196"/>
      <c r="BF8" s="196"/>
      <c r="BG8" s="196"/>
      <c r="BH8" s="196"/>
      <c r="BI8" s="196"/>
    </row>
    <row r="9" ht="15.0" customHeight="1">
      <c r="A9" s="196"/>
      <c r="B9" s="200"/>
      <c r="D9" s="154"/>
      <c r="E9" s="10"/>
      <c r="I9" s="154"/>
      <c r="J9" s="284" t="str">
        <f>IF(AND('Mapa de Riesgos de Corrupción'!$AC$13="Muy Alta",'Mapa de Riesgos de Corrupción'!$AE$13="Leve"),CONCATENATE("R4C",'Mapa de Riesgos de Corrupción'!$R$13),"")</f>
        <v/>
      </c>
      <c r="K9" s="285" t="str">
        <f>IF(AND('Mapa de Riesgos de Corrupción'!#REF!="Muy Alta",'Mapa de Riesgos de Corrupción'!#REF!="Leve"),CONCATENATE("R4C",'Mapa de Riesgos de Corrupción'!#REF!),"")</f>
        <v>#ERROR!</v>
      </c>
      <c r="L9" s="285" t="str">
        <f>IF(AND('Mapa de Riesgos de Corrupción'!$AC$14="Muy Alta",'Mapa de Riesgos de Corrupción'!$AE$14="Leve"),CONCATENATE("R4C",'Mapa de Riesgos de Corrupción'!$R$14),"")</f>
        <v/>
      </c>
      <c r="M9" s="285" t="str">
        <f>IF(AND('Mapa de Riesgos de Corrupción'!#REF!="Muy Alta",'Mapa de Riesgos de Corrupción'!#REF!="Leve"),CONCATENATE("R4C",'Mapa de Riesgos de Corrupción'!#REF!),"")</f>
        <v>#ERROR!</v>
      </c>
      <c r="N9" s="285" t="str">
        <f>IF(AND('Mapa de Riesgos de Corrupción'!#REF!="Muy Alta",'Mapa de Riesgos de Corrupción'!#REF!="Leve"),CONCATENATE("R4C",'Mapa de Riesgos de Corrupción'!#REF!),"")</f>
        <v>#ERROR!</v>
      </c>
      <c r="O9" s="286" t="str">
        <f>IF(AND('Mapa de Riesgos de Corrupción'!$AC$15="Muy Alta",'Mapa de Riesgos de Corrupción'!$AE$15="Leve"),CONCATENATE("R4C",'Mapa de Riesgos de Corrupción'!$R$15),"")</f>
        <v/>
      </c>
      <c r="P9" s="284" t="str">
        <f>IF(AND('Mapa de Riesgos de Corrupción'!$AC$13="Muy Alta",'Mapa de Riesgos de Corrupción'!$AE$13="Menor"),CONCATENATE("R4C",'Mapa de Riesgos de Corrupción'!$R$13),"")</f>
        <v/>
      </c>
      <c r="Q9" s="285" t="str">
        <f>IF(AND('Mapa de Riesgos de Corrupción'!#REF!="Muy Alta",'Mapa de Riesgos de Corrupción'!#REF!="Menor"),CONCATENATE("R4C",'Mapa de Riesgos de Corrupción'!#REF!),"")</f>
        <v>#ERROR!</v>
      </c>
      <c r="R9" s="285" t="str">
        <f>IF(AND('Mapa de Riesgos de Corrupción'!$AC$14="Muy Alta",'Mapa de Riesgos de Corrupción'!$AE$14="Menor"),CONCATENATE("R4C",'Mapa de Riesgos de Corrupción'!$R$14),"")</f>
        <v/>
      </c>
      <c r="S9" s="285" t="str">
        <f>IF(AND('Mapa de Riesgos de Corrupción'!#REF!="Muy Alta",'Mapa de Riesgos de Corrupción'!#REF!="Menor"),CONCATENATE("R4C",'Mapa de Riesgos de Corrupción'!#REF!),"")</f>
        <v>#ERROR!</v>
      </c>
      <c r="T9" s="285" t="str">
        <f>IF(AND('Mapa de Riesgos de Corrupción'!#REF!="Muy Alta",'Mapa de Riesgos de Corrupción'!#REF!="Menor"),CONCATENATE("R4C",'Mapa de Riesgos de Corrupción'!#REF!),"")</f>
        <v>#ERROR!</v>
      </c>
      <c r="U9" s="286" t="str">
        <f>IF(AND('Mapa de Riesgos de Corrupción'!$AC$15="Muy Alta",'Mapa de Riesgos de Corrupción'!$AE$15="Menor"),CONCATENATE("R4C",'Mapa de Riesgos de Corrupción'!$R$15),"")</f>
        <v/>
      </c>
      <c r="V9" s="284" t="str">
        <f>IF(AND('Mapa de Riesgos de Corrupción'!$AC$13="Muy Alta",'Mapa de Riesgos de Corrupción'!$AE$13="Moderado"),CONCATENATE("R4C",'Mapa de Riesgos de Corrupción'!$R$13),"")</f>
        <v/>
      </c>
      <c r="W9" s="285" t="str">
        <f>IF(AND('Mapa de Riesgos de Corrupción'!#REF!="Muy Alta",'Mapa de Riesgos de Corrupción'!#REF!="Moderado"),CONCATENATE("R4C",'Mapa de Riesgos de Corrupción'!#REF!),"")</f>
        <v>#ERROR!</v>
      </c>
      <c r="X9" s="285" t="str">
        <f>IF(AND('Mapa de Riesgos de Corrupción'!$AC$14="Muy Alta",'Mapa de Riesgos de Corrupción'!$AE$14="Moderado"),CONCATENATE("R4C",'Mapa de Riesgos de Corrupción'!$R$14),"")</f>
        <v/>
      </c>
      <c r="Y9" s="285" t="str">
        <f>IF(AND('Mapa de Riesgos de Corrupción'!#REF!="Muy Alta",'Mapa de Riesgos de Corrupción'!#REF!="Moderado"),CONCATENATE("R4C",'Mapa de Riesgos de Corrupción'!#REF!),"")</f>
        <v>#ERROR!</v>
      </c>
      <c r="Z9" s="285" t="str">
        <f>IF(AND('Mapa de Riesgos de Corrupción'!#REF!="Muy Alta",'Mapa de Riesgos de Corrupción'!#REF!="Moderado"),CONCATENATE("R4C",'Mapa de Riesgos de Corrupción'!#REF!),"")</f>
        <v>#ERROR!</v>
      </c>
      <c r="AA9" s="286" t="str">
        <f>IF(AND('Mapa de Riesgos de Corrupción'!$AC$15="Muy Alta",'Mapa de Riesgos de Corrupción'!$AE$15="Moderado"),CONCATENATE("R4C",'Mapa de Riesgos de Corrupción'!$R$15),"")</f>
        <v/>
      </c>
      <c r="AB9" s="284" t="str">
        <f>IF(AND('Mapa de Riesgos de Corrupción'!$AC$13="Muy Alta",'Mapa de Riesgos de Corrupción'!$AE$13="Mayor"),CONCATENATE("R4C",'Mapa de Riesgos de Corrupción'!$R$13),"")</f>
        <v/>
      </c>
      <c r="AC9" s="285" t="str">
        <f>IF(AND('Mapa de Riesgos de Corrupción'!#REF!="Muy Alta",'Mapa de Riesgos de Corrupción'!#REF!="Mayor"),CONCATENATE("R4C",'Mapa de Riesgos de Corrupción'!#REF!),"")</f>
        <v>#ERROR!</v>
      </c>
      <c r="AD9" s="285" t="str">
        <f>IF(AND('Mapa de Riesgos de Corrupción'!$AC$14="Muy Alta",'Mapa de Riesgos de Corrupción'!$AE$14="Mayor"),CONCATENATE("R4C",'Mapa de Riesgos de Corrupción'!$R$14),"")</f>
        <v/>
      </c>
      <c r="AE9" s="285" t="str">
        <f>IF(AND('Mapa de Riesgos de Corrupción'!#REF!="Muy Alta",'Mapa de Riesgos de Corrupción'!#REF!="Mayor"),CONCATENATE("R4C",'Mapa de Riesgos de Corrupción'!#REF!),"")</f>
        <v>#ERROR!</v>
      </c>
      <c r="AF9" s="285" t="str">
        <f>IF(AND('Mapa de Riesgos de Corrupción'!#REF!="Muy Alta",'Mapa de Riesgos de Corrupción'!#REF!="Mayor"),CONCATENATE("R4C",'Mapa de Riesgos de Corrupción'!#REF!),"")</f>
        <v>#ERROR!</v>
      </c>
      <c r="AG9" s="286" t="str">
        <f>IF(AND('Mapa de Riesgos de Corrupción'!$AC$15="Muy Alta",'Mapa de Riesgos de Corrupción'!$AE$15="Mayor"),CONCATENATE("R4C",'Mapa de Riesgos de Corrupción'!$R$15),"")</f>
        <v/>
      </c>
      <c r="AH9" s="287" t="str">
        <f>IF(AND('Mapa de Riesgos de Corrupción'!$AC$13="Muy Alta",'Mapa de Riesgos de Corrupción'!$AE$13="Catastrófico"),CONCATENATE("R4C",'Mapa de Riesgos de Corrupción'!$R$13),"")</f>
        <v/>
      </c>
      <c r="AI9" s="288" t="str">
        <f>IF(AND('Mapa de Riesgos de Corrupción'!#REF!="Muy Alta",'Mapa de Riesgos de Corrupción'!#REF!="Catastrófico"),CONCATENATE("R4C",'Mapa de Riesgos de Corrupción'!#REF!),"")</f>
        <v>#ERROR!</v>
      </c>
      <c r="AJ9" s="288" t="str">
        <f>IF(AND('Mapa de Riesgos de Corrupción'!$AC$14="Muy Alta",'Mapa de Riesgos de Corrupción'!$AE$14="Catastrófico"),CONCATENATE("R4C",'Mapa de Riesgos de Corrupción'!$R$14),"")</f>
        <v/>
      </c>
      <c r="AK9" s="288" t="str">
        <f>IF(AND('Mapa de Riesgos de Corrupción'!#REF!="Muy Alta",'Mapa de Riesgos de Corrupción'!#REF!="Catastrófico"),CONCATENATE("R4C",'Mapa de Riesgos de Corrupción'!#REF!),"")</f>
        <v>#ERROR!</v>
      </c>
      <c r="AL9" s="288" t="str">
        <f>IF(AND('Mapa de Riesgos de Corrupción'!#REF!="Muy Alta",'Mapa de Riesgos de Corrupción'!#REF!="Catastrófico"),CONCATENATE("R4C",'Mapa de Riesgos de Corrupción'!#REF!),"")</f>
        <v>#ERROR!</v>
      </c>
      <c r="AM9" s="289" t="str">
        <f>IF(AND('Mapa de Riesgos de Corrupción'!$AC$15="Muy Alta",'Mapa de Riesgos de Corrupción'!$AE$15="Catastrófico"),CONCATENATE("R4C",'Mapa de Riesgos de Corrupción'!$R$15),"")</f>
        <v/>
      </c>
      <c r="AN9" s="196"/>
      <c r="AO9" s="212"/>
      <c r="AT9" s="213"/>
      <c r="AU9" s="196"/>
      <c r="AV9" s="196"/>
      <c r="AW9" s="196"/>
      <c r="AX9" s="196"/>
      <c r="AY9" s="196"/>
      <c r="AZ9" s="196"/>
      <c r="BA9" s="196"/>
      <c r="BB9" s="196"/>
      <c r="BC9" s="196"/>
      <c r="BD9" s="196"/>
      <c r="BE9" s="196"/>
      <c r="BF9" s="196"/>
      <c r="BG9" s="196"/>
      <c r="BH9" s="196"/>
      <c r="BI9" s="196"/>
    </row>
    <row r="10" ht="15.0" customHeight="1">
      <c r="A10" s="196"/>
      <c r="B10" s="200"/>
      <c r="D10" s="154"/>
      <c r="E10" s="10"/>
      <c r="I10" s="154"/>
      <c r="J10" s="284" t="str">
        <f>IF(AND('Mapa de Riesgos de Corrupción'!$AC$16="Muy Alta",'Mapa de Riesgos de Corrupción'!$AE$16="Leve"),CONCATENATE("R5C",'Mapa de Riesgos de Corrupción'!$R$16),"")</f>
        <v/>
      </c>
      <c r="K10" s="285" t="str">
        <f>IF(AND('Mapa de Riesgos de Corrupción'!#REF!="Muy Alta",'Mapa de Riesgos de Corrupción'!#REF!="Leve"),CONCATENATE("R5C",'Mapa de Riesgos de Corrupción'!#REF!),"")</f>
        <v>#ERROR!</v>
      </c>
      <c r="L10" s="285" t="str">
        <f>IF(AND('Mapa de Riesgos de Corrupción'!#REF!="Muy Alta",'Mapa de Riesgos de Corrupción'!#REF!="Leve"),CONCATENATE("R5C",'Mapa de Riesgos de Corrupción'!#REF!),"")</f>
        <v>#ERROR!</v>
      </c>
      <c r="M10" s="285" t="str">
        <f>IF(AND('Mapa de Riesgos de Corrupción'!$AC$17="Muy Alta",'Mapa de Riesgos de Corrupción'!$AE$17="Leve"),CONCATENATE("R5C",'Mapa de Riesgos de Corrupción'!$R$17),"")</f>
        <v/>
      </c>
      <c r="N10" s="285" t="str">
        <f>IF(AND('Mapa de Riesgos de Corrupción'!#REF!="Muy Alta",'Mapa de Riesgos de Corrupción'!#REF!="Leve"),CONCATENATE("R5C",'Mapa de Riesgos de Corrupción'!#REF!),"")</f>
        <v>#ERROR!</v>
      </c>
      <c r="O10" s="286" t="str">
        <f>IF(AND('Mapa de Riesgos de Corrupción'!$AC$18="Muy Alta",'Mapa de Riesgos de Corrupción'!$AE$18="Leve"),CONCATENATE("R5C",'Mapa de Riesgos de Corrupción'!$R$18),"")</f>
        <v/>
      </c>
      <c r="P10" s="284" t="str">
        <f>IF(AND('Mapa de Riesgos de Corrupción'!$AC$16="Muy Alta",'Mapa de Riesgos de Corrupción'!$AE$16="Menor"),CONCATENATE("R5C",'Mapa de Riesgos de Corrupción'!$R$16),"")</f>
        <v/>
      </c>
      <c r="Q10" s="285" t="str">
        <f>IF(AND('Mapa de Riesgos de Corrupción'!#REF!="Muy Alta",'Mapa de Riesgos de Corrupción'!#REF!="Menor"),CONCATENATE("R5C",'Mapa de Riesgos de Corrupción'!#REF!),"")</f>
        <v>#ERROR!</v>
      </c>
      <c r="R10" s="285" t="str">
        <f>IF(AND('Mapa de Riesgos de Corrupción'!#REF!="Muy Alta",'Mapa de Riesgos de Corrupción'!#REF!="Menor"),CONCATENATE("R5C",'Mapa de Riesgos de Corrupción'!#REF!),"")</f>
        <v>#ERROR!</v>
      </c>
      <c r="S10" s="285" t="str">
        <f>IF(AND('Mapa de Riesgos de Corrupción'!$AC$17="Muy Alta",'Mapa de Riesgos de Corrupción'!$AE$17="Menor"),CONCATENATE("R5C",'Mapa de Riesgos de Corrupción'!$R$17),"")</f>
        <v/>
      </c>
      <c r="T10" s="285" t="str">
        <f>IF(AND('Mapa de Riesgos de Corrupción'!#REF!="Muy Alta",'Mapa de Riesgos de Corrupción'!#REF!="Menor"),CONCATENATE("R5C",'Mapa de Riesgos de Corrupción'!#REF!),"")</f>
        <v>#ERROR!</v>
      </c>
      <c r="U10" s="286" t="str">
        <f>IF(AND('Mapa de Riesgos de Corrupción'!$AC$18="Muy Alta",'Mapa de Riesgos de Corrupción'!$AE$18="Menor"),CONCATENATE("R5C",'Mapa de Riesgos de Corrupción'!$R$18),"")</f>
        <v/>
      </c>
      <c r="V10" s="284" t="str">
        <f>IF(AND('Mapa de Riesgos de Corrupción'!$AC$16="Muy Alta",'Mapa de Riesgos de Corrupción'!$AE$16="Moderado"),CONCATENATE("R5C",'Mapa de Riesgos de Corrupción'!$R$16),"")</f>
        <v/>
      </c>
      <c r="W10" s="285" t="str">
        <f>IF(AND('Mapa de Riesgos de Corrupción'!#REF!="Muy Alta",'Mapa de Riesgos de Corrupción'!#REF!="Moderado"),CONCATENATE("R5C",'Mapa de Riesgos de Corrupción'!#REF!),"")</f>
        <v>#ERROR!</v>
      </c>
      <c r="X10" s="285" t="str">
        <f>IF(AND('Mapa de Riesgos de Corrupción'!#REF!="Muy Alta",'Mapa de Riesgos de Corrupción'!#REF!="Moderado"),CONCATENATE("R5C",'Mapa de Riesgos de Corrupción'!#REF!),"")</f>
        <v>#ERROR!</v>
      </c>
      <c r="Y10" s="285" t="str">
        <f>IF(AND('Mapa de Riesgos de Corrupción'!$AC$17="Muy Alta",'Mapa de Riesgos de Corrupción'!$AE$17="Moderado"),CONCATENATE("R5C",'Mapa de Riesgos de Corrupción'!$R$17),"")</f>
        <v/>
      </c>
      <c r="Z10" s="285" t="str">
        <f>IF(AND('Mapa de Riesgos de Corrupción'!#REF!="Muy Alta",'Mapa de Riesgos de Corrupción'!#REF!="Moderado"),CONCATENATE("R5C",'Mapa de Riesgos de Corrupción'!#REF!),"")</f>
        <v>#ERROR!</v>
      </c>
      <c r="AA10" s="286" t="str">
        <f>IF(AND('Mapa de Riesgos de Corrupción'!$AC$18="Muy Alta",'Mapa de Riesgos de Corrupción'!$AE$18="Moderado"),CONCATENATE("R5C",'Mapa de Riesgos de Corrupción'!$R$18),"")</f>
        <v/>
      </c>
      <c r="AB10" s="284" t="str">
        <f>IF(AND('Mapa de Riesgos de Corrupción'!$AC$16="Muy Alta",'Mapa de Riesgos de Corrupción'!$AE$16="Mayor"),CONCATENATE("R5C",'Mapa de Riesgos de Corrupción'!$R$16),"")</f>
        <v/>
      </c>
      <c r="AC10" s="285" t="str">
        <f>IF(AND('Mapa de Riesgos de Corrupción'!#REF!="Muy Alta",'Mapa de Riesgos de Corrupción'!#REF!="Mayor"),CONCATENATE("R5C",'Mapa de Riesgos de Corrupción'!#REF!),"")</f>
        <v>#ERROR!</v>
      </c>
      <c r="AD10" s="285" t="str">
        <f>IF(AND('Mapa de Riesgos de Corrupción'!#REF!="Muy Alta",'Mapa de Riesgos de Corrupción'!#REF!="Mayor"),CONCATENATE("R5C",'Mapa de Riesgos de Corrupción'!#REF!),"")</f>
        <v>#ERROR!</v>
      </c>
      <c r="AE10" s="285" t="str">
        <f>IF(AND('Mapa de Riesgos de Corrupción'!$AC$17="Muy Alta",'Mapa de Riesgos de Corrupción'!$AE$17="Mayor"),CONCATENATE("R5C",'Mapa de Riesgos de Corrupción'!$R$17),"")</f>
        <v/>
      </c>
      <c r="AF10" s="285" t="str">
        <f>IF(AND('Mapa de Riesgos de Corrupción'!#REF!="Muy Alta",'Mapa de Riesgos de Corrupción'!#REF!="Mayor"),CONCATENATE("R5C",'Mapa de Riesgos de Corrupción'!#REF!),"")</f>
        <v>#ERROR!</v>
      </c>
      <c r="AG10" s="286" t="str">
        <f>IF(AND('Mapa de Riesgos de Corrupción'!$AC$18="Muy Alta",'Mapa de Riesgos de Corrupción'!$AE$18="Mayor"),CONCATENATE("R5C",'Mapa de Riesgos de Corrupción'!$R$18),"")</f>
        <v/>
      </c>
      <c r="AH10" s="287" t="str">
        <f>IF(AND('Mapa de Riesgos de Corrupción'!$AC$16="Muy Alta",'Mapa de Riesgos de Corrupción'!$AE$16="Catastrófico"),CONCATENATE("R5C",'Mapa de Riesgos de Corrupción'!$R$16),"")</f>
        <v/>
      </c>
      <c r="AI10" s="288" t="str">
        <f>IF(AND('Mapa de Riesgos de Corrupción'!#REF!="Muy Alta",'Mapa de Riesgos de Corrupción'!#REF!="Catastrófico"),CONCATENATE("R5C",'Mapa de Riesgos de Corrupción'!#REF!),"")</f>
        <v>#ERROR!</v>
      </c>
      <c r="AJ10" s="288" t="str">
        <f>IF(AND('Mapa de Riesgos de Corrupción'!#REF!="Muy Alta",'Mapa de Riesgos de Corrupción'!#REF!="Catastrófico"),CONCATENATE("R5C",'Mapa de Riesgos de Corrupción'!#REF!),"")</f>
        <v>#ERROR!</v>
      </c>
      <c r="AK10" s="288" t="str">
        <f>IF(AND('Mapa de Riesgos de Corrupción'!$AC$17="Muy Alta",'Mapa de Riesgos de Corrupción'!$AE$17="Catastrófico"),CONCATENATE("R5C",'Mapa de Riesgos de Corrupción'!$R$17),"")</f>
        <v/>
      </c>
      <c r="AL10" s="288" t="str">
        <f>IF(AND('Mapa de Riesgos de Corrupción'!#REF!="Muy Alta",'Mapa de Riesgos de Corrupción'!#REF!="Catastrófico"),CONCATENATE("R5C",'Mapa de Riesgos de Corrupción'!#REF!),"")</f>
        <v>#ERROR!</v>
      </c>
      <c r="AM10" s="289" t="str">
        <f>IF(AND('Mapa de Riesgos de Corrupción'!$AC$18="Muy Alta",'Mapa de Riesgos de Corrupción'!$AE$18="Catastrófico"),CONCATENATE("R5C",'Mapa de Riesgos de Corrupción'!$R$18),"")</f>
        <v/>
      </c>
      <c r="AN10" s="196"/>
      <c r="AO10" s="212"/>
      <c r="AT10" s="213"/>
      <c r="AU10" s="196"/>
      <c r="AV10" s="196"/>
      <c r="AW10" s="196"/>
      <c r="AX10" s="196"/>
      <c r="AY10" s="196"/>
      <c r="AZ10" s="196"/>
      <c r="BA10" s="196"/>
      <c r="BB10" s="196"/>
      <c r="BC10" s="196"/>
      <c r="BD10" s="196"/>
      <c r="BE10" s="196"/>
      <c r="BF10" s="196"/>
      <c r="BG10" s="196"/>
      <c r="BH10" s="196"/>
      <c r="BI10" s="196"/>
    </row>
    <row r="11" ht="15.0" customHeight="1">
      <c r="A11" s="196"/>
      <c r="B11" s="200"/>
      <c r="D11" s="154"/>
      <c r="E11" s="10"/>
      <c r="I11" s="154"/>
      <c r="J11" s="284" t="str">
        <f>IF(AND('Mapa de Riesgos de Corrupción'!#REF!="Muy Alta",'Mapa de Riesgos de Corrupción'!#REF!="Leve"),CONCATENATE("R6C",'Mapa de Riesgos de Corrupción'!#REF!),"")</f>
        <v>#ERROR!</v>
      </c>
      <c r="K11" s="285" t="str">
        <f>IF(AND('Mapa de Riesgos de Corrupción'!#REF!="Muy Alta",'Mapa de Riesgos de Corrupción'!#REF!="Leve"),CONCATENATE("R6C",'Mapa de Riesgos de Corrupción'!#REF!),"")</f>
        <v>#ERROR!</v>
      </c>
      <c r="L11" s="285" t="str">
        <f>IF(AND('Mapa de Riesgos de Corrupción'!#REF!="Muy Alta",'Mapa de Riesgos de Corrupción'!#REF!="Leve"),CONCATENATE("R6C",'Mapa de Riesgos de Corrupción'!#REF!),"")</f>
        <v>#ERROR!</v>
      </c>
      <c r="M11" s="285" t="str">
        <f>IF(AND('Mapa de Riesgos de Corrupción'!#REF!="Muy Alta",'Mapa de Riesgos de Corrupción'!#REF!="Leve"),CONCATENATE("R6C",'Mapa de Riesgos de Corrupción'!#REF!),"")</f>
        <v>#ERROR!</v>
      </c>
      <c r="N11" s="285" t="str">
        <f>IF(AND('Mapa de Riesgos de Corrupción'!#REF!="Muy Alta",'Mapa de Riesgos de Corrupción'!#REF!="Leve"),CONCATENATE("R6C",'Mapa de Riesgos de Corrupción'!#REF!),"")</f>
        <v>#ERROR!</v>
      </c>
      <c r="O11" s="286" t="str">
        <f>IF(AND('Mapa de Riesgos de Corrupción'!#REF!="Muy Alta",'Mapa de Riesgos de Corrupción'!#REF!="Leve"),CONCATENATE("R6C",'Mapa de Riesgos de Corrupción'!#REF!),"")</f>
        <v>#ERROR!</v>
      </c>
      <c r="P11" s="284" t="str">
        <f>IF(AND('Mapa de Riesgos de Corrupción'!#REF!="Muy Alta",'Mapa de Riesgos de Corrupción'!#REF!="Menor"),CONCATENATE("R6C",'Mapa de Riesgos de Corrupción'!#REF!),"")</f>
        <v>#ERROR!</v>
      </c>
      <c r="Q11" s="285" t="str">
        <f>IF(AND('Mapa de Riesgos de Corrupción'!#REF!="Muy Alta",'Mapa de Riesgos de Corrupción'!#REF!="Menor"),CONCATENATE("R6C",'Mapa de Riesgos de Corrupción'!#REF!),"")</f>
        <v>#ERROR!</v>
      </c>
      <c r="R11" s="285" t="str">
        <f>IF(AND('Mapa de Riesgos de Corrupción'!#REF!="Muy Alta",'Mapa de Riesgos de Corrupción'!#REF!="Menor"),CONCATENATE("R6C",'Mapa de Riesgos de Corrupción'!#REF!),"")</f>
        <v>#ERROR!</v>
      </c>
      <c r="S11" s="285" t="str">
        <f>IF(AND('Mapa de Riesgos de Corrupción'!#REF!="Muy Alta",'Mapa de Riesgos de Corrupción'!#REF!="Menor"),CONCATENATE("R6C",'Mapa de Riesgos de Corrupción'!#REF!),"")</f>
        <v>#ERROR!</v>
      </c>
      <c r="T11" s="285" t="str">
        <f>IF(AND('Mapa de Riesgos de Corrupción'!#REF!="Muy Alta",'Mapa de Riesgos de Corrupción'!#REF!="Menor"),CONCATENATE("R6C",'Mapa de Riesgos de Corrupción'!#REF!),"")</f>
        <v>#ERROR!</v>
      </c>
      <c r="U11" s="286" t="str">
        <f>IF(AND('Mapa de Riesgos de Corrupción'!#REF!="Muy Alta",'Mapa de Riesgos de Corrupción'!#REF!="Menor"),CONCATENATE("R6C",'Mapa de Riesgos de Corrupción'!#REF!),"")</f>
        <v>#ERROR!</v>
      </c>
      <c r="V11" s="284" t="str">
        <f>IF(AND('Mapa de Riesgos de Corrupción'!#REF!="Muy Alta",'Mapa de Riesgos de Corrupción'!#REF!="Moderado"),CONCATENATE("R6C",'Mapa de Riesgos de Corrupción'!#REF!),"")</f>
        <v>#ERROR!</v>
      </c>
      <c r="W11" s="285" t="str">
        <f>IF(AND('Mapa de Riesgos de Corrupción'!#REF!="Muy Alta",'Mapa de Riesgos de Corrupción'!#REF!="Moderado"),CONCATENATE("R6C",'Mapa de Riesgos de Corrupción'!#REF!),"")</f>
        <v>#ERROR!</v>
      </c>
      <c r="X11" s="285" t="str">
        <f>IF(AND('Mapa de Riesgos de Corrupción'!#REF!="Muy Alta",'Mapa de Riesgos de Corrupción'!#REF!="Moderado"),CONCATENATE("R6C",'Mapa de Riesgos de Corrupción'!#REF!),"")</f>
        <v>#ERROR!</v>
      </c>
      <c r="Y11" s="285" t="str">
        <f>IF(AND('Mapa de Riesgos de Corrupción'!#REF!="Muy Alta",'Mapa de Riesgos de Corrupción'!#REF!="Moderado"),CONCATENATE("R6C",'Mapa de Riesgos de Corrupción'!#REF!),"")</f>
        <v>#ERROR!</v>
      </c>
      <c r="Z11" s="285" t="str">
        <f>IF(AND('Mapa de Riesgos de Corrupción'!#REF!="Muy Alta",'Mapa de Riesgos de Corrupción'!#REF!="Moderado"),CONCATENATE("R6C",'Mapa de Riesgos de Corrupción'!#REF!),"")</f>
        <v>#ERROR!</v>
      </c>
      <c r="AA11" s="286" t="str">
        <f>IF(AND('Mapa de Riesgos de Corrupción'!#REF!="Muy Alta",'Mapa de Riesgos de Corrupción'!#REF!="Moderado"),CONCATENATE("R6C",'Mapa de Riesgos de Corrupción'!#REF!),"")</f>
        <v>#ERROR!</v>
      </c>
      <c r="AB11" s="284" t="str">
        <f>IF(AND('Mapa de Riesgos de Corrupción'!#REF!="Muy Alta",'Mapa de Riesgos de Corrupción'!#REF!="Mayor"),CONCATENATE("R6C",'Mapa de Riesgos de Corrupción'!#REF!),"")</f>
        <v>#ERROR!</v>
      </c>
      <c r="AC11" s="285" t="str">
        <f>IF(AND('Mapa de Riesgos de Corrupción'!#REF!="Muy Alta",'Mapa de Riesgos de Corrupción'!#REF!="Mayor"),CONCATENATE("R6C",'Mapa de Riesgos de Corrupción'!#REF!),"")</f>
        <v>#ERROR!</v>
      </c>
      <c r="AD11" s="285" t="str">
        <f>IF(AND('Mapa de Riesgos de Corrupción'!#REF!="Muy Alta",'Mapa de Riesgos de Corrupción'!#REF!="Mayor"),CONCATENATE("R6C",'Mapa de Riesgos de Corrupción'!#REF!),"")</f>
        <v>#ERROR!</v>
      </c>
      <c r="AE11" s="285" t="str">
        <f>IF(AND('Mapa de Riesgos de Corrupción'!#REF!="Muy Alta",'Mapa de Riesgos de Corrupción'!#REF!="Mayor"),CONCATENATE("R6C",'Mapa de Riesgos de Corrupción'!#REF!),"")</f>
        <v>#ERROR!</v>
      </c>
      <c r="AF11" s="285" t="str">
        <f>IF(AND('Mapa de Riesgos de Corrupción'!#REF!="Muy Alta",'Mapa de Riesgos de Corrupción'!#REF!="Mayor"),CONCATENATE("R6C",'Mapa de Riesgos de Corrupción'!#REF!),"")</f>
        <v>#ERROR!</v>
      </c>
      <c r="AG11" s="286" t="str">
        <f>IF(AND('Mapa de Riesgos de Corrupción'!#REF!="Muy Alta",'Mapa de Riesgos de Corrupción'!#REF!="Mayor"),CONCATENATE("R6C",'Mapa de Riesgos de Corrupción'!#REF!),"")</f>
        <v>#ERROR!</v>
      </c>
      <c r="AH11" s="287" t="str">
        <f>IF(AND('Mapa de Riesgos de Corrupción'!#REF!="Muy Alta",'Mapa de Riesgos de Corrupción'!#REF!="Catastrófico"),CONCATENATE("R6C",'Mapa de Riesgos de Corrupción'!#REF!),"")</f>
        <v>#ERROR!</v>
      </c>
      <c r="AI11" s="288" t="str">
        <f>IF(AND('Mapa de Riesgos de Corrupción'!#REF!="Muy Alta",'Mapa de Riesgos de Corrupción'!#REF!="Catastrófico"),CONCATENATE("R6C",'Mapa de Riesgos de Corrupción'!#REF!),"")</f>
        <v>#ERROR!</v>
      </c>
      <c r="AJ11" s="288" t="str">
        <f>IF(AND('Mapa de Riesgos de Corrupción'!#REF!="Muy Alta",'Mapa de Riesgos de Corrupción'!#REF!="Catastrófico"),CONCATENATE("R6C",'Mapa de Riesgos de Corrupción'!#REF!),"")</f>
        <v>#ERROR!</v>
      </c>
      <c r="AK11" s="288" t="str">
        <f>IF(AND('Mapa de Riesgos de Corrupción'!#REF!="Muy Alta",'Mapa de Riesgos de Corrupción'!#REF!="Catastrófico"),CONCATENATE("R6C",'Mapa de Riesgos de Corrupción'!#REF!),"")</f>
        <v>#ERROR!</v>
      </c>
      <c r="AL11" s="288" t="str">
        <f>IF(AND('Mapa de Riesgos de Corrupción'!#REF!="Muy Alta",'Mapa de Riesgos de Corrupción'!#REF!="Catastrófico"),CONCATENATE("R6C",'Mapa de Riesgos de Corrupción'!#REF!),"")</f>
        <v>#ERROR!</v>
      </c>
      <c r="AM11" s="289" t="str">
        <f>IF(AND('Mapa de Riesgos de Corrupción'!#REF!="Muy Alta",'Mapa de Riesgos de Corrupción'!#REF!="Catastrófico"),CONCATENATE("R6C",'Mapa de Riesgos de Corrupción'!#REF!),"")</f>
        <v>#ERROR!</v>
      </c>
      <c r="AN11" s="196"/>
      <c r="AO11" s="212"/>
      <c r="AT11" s="213"/>
      <c r="AU11" s="196"/>
      <c r="AV11" s="196"/>
      <c r="AW11" s="196"/>
      <c r="AX11" s="196"/>
      <c r="AY11" s="196"/>
      <c r="AZ11" s="196"/>
      <c r="BA11" s="196"/>
      <c r="BB11" s="196"/>
      <c r="BC11" s="196"/>
      <c r="BD11" s="196"/>
      <c r="BE11" s="196"/>
      <c r="BF11" s="196"/>
      <c r="BG11" s="196"/>
      <c r="BH11" s="196"/>
      <c r="BI11" s="196"/>
    </row>
    <row r="12" ht="15.0" customHeight="1">
      <c r="A12" s="196"/>
      <c r="B12" s="200"/>
      <c r="D12" s="154"/>
      <c r="E12" s="10"/>
      <c r="I12" s="154"/>
      <c r="J12" s="284" t="str">
        <f>IF(AND('Mapa de Riesgos de Corrupción'!#REF!="Muy Alta",'Mapa de Riesgos de Corrupción'!#REF!="Leve"),CONCATENATE("R7C",'Mapa de Riesgos de Corrupción'!#REF!),"")</f>
        <v>#ERROR!</v>
      </c>
      <c r="K12" s="285" t="str">
        <f>IF(AND('Mapa de Riesgos de Corrupción'!$AC$19="Muy Alta",'Mapa de Riesgos de Corrupción'!$AE$19="Leve"),CONCATENATE("R7C",'Mapa de Riesgos de Corrupción'!$R$19),"")</f>
        <v/>
      </c>
      <c r="L12" s="285" t="str">
        <f>IF(AND('Mapa de Riesgos de Corrupción'!#REF!="Muy Alta",'Mapa de Riesgos de Corrupción'!#REF!="Leve"),CONCATENATE("R7C",'Mapa de Riesgos de Corrupción'!#REF!),"")</f>
        <v>#ERROR!</v>
      </c>
      <c r="M12" s="285" t="str">
        <f>IF(AND('Mapa de Riesgos de Corrupción'!$AC$20="Muy Alta",'Mapa de Riesgos de Corrupción'!$AE$20="Leve"),CONCATENATE("R7C",'Mapa de Riesgos de Corrupción'!$R$20),"")</f>
        <v/>
      </c>
      <c r="N12" s="285" t="str">
        <f>IF(AND('Mapa de Riesgos de Corrupción'!#REF!="Muy Alta",'Mapa de Riesgos de Corrupción'!#REF!="Leve"),CONCATENATE("R7C",'Mapa de Riesgos de Corrupción'!#REF!),"")</f>
        <v>#ERROR!</v>
      </c>
      <c r="O12" s="286" t="str">
        <f>IF(AND('Mapa de Riesgos de Corrupción'!#REF!="Muy Alta",'Mapa de Riesgos de Corrupción'!#REF!="Leve"),CONCATENATE("R7C",'Mapa de Riesgos de Corrupción'!#REF!),"")</f>
        <v>#ERROR!</v>
      </c>
      <c r="P12" s="284" t="str">
        <f>IF(AND('Mapa de Riesgos de Corrupción'!#REF!="Muy Alta",'Mapa de Riesgos de Corrupción'!#REF!="Menor"),CONCATENATE("R7C",'Mapa de Riesgos de Corrupción'!#REF!),"")</f>
        <v>#ERROR!</v>
      </c>
      <c r="Q12" s="285" t="str">
        <f>IF(AND('Mapa de Riesgos de Corrupción'!$AC$19="Muy Alta",'Mapa de Riesgos de Corrupción'!$AE$19="Menor"),CONCATENATE("R7C",'Mapa de Riesgos de Corrupción'!$R$19),"")</f>
        <v/>
      </c>
      <c r="R12" s="285" t="str">
        <f>IF(AND('Mapa de Riesgos de Corrupción'!#REF!="Muy Alta",'Mapa de Riesgos de Corrupción'!#REF!="Menor"),CONCATENATE("R7C",'Mapa de Riesgos de Corrupción'!#REF!),"")</f>
        <v>#ERROR!</v>
      </c>
      <c r="S12" s="285" t="str">
        <f>IF(AND('Mapa de Riesgos de Corrupción'!$AC$20="Muy Alta",'Mapa de Riesgos de Corrupción'!$AE$20="Menor"),CONCATENATE("R7C",'Mapa de Riesgos de Corrupción'!$R$20),"")</f>
        <v/>
      </c>
      <c r="T12" s="285" t="str">
        <f>IF(AND('Mapa de Riesgos de Corrupción'!#REF!="Muy Alta",'Mapa de Riesgos de Corrupción'!#REF!="Menor"),CONCATENATE("R7C",'Mapa de Riesgos de Corrupción'!#REF!),"")</f>
        <v>#ERROR!</v>
      </c>
      <c r="U12" s="286" t="str">
        <f>IF(AND('Mapa de Riesgos de Corrupción'!#REF!="Muy Alta",'Mapa de Riesgos de Corrupción'!#REF!="Menor"),CONCATENATE("R7C",'Mapa de Riesgos de Corrupción'!#REF!),"")</f>
        <v>#ERROR!</v>
      </c>
      <c r="V12" s="284" t="str">
        <f>IF(AND('Mapa de Riesgos de Corrupción'!#REF!="Muy Alta",'Mapa de Riesgos de Corrupción'!#REF!="Moderado"),CONCATENATE("R7C",'Mapa de Riesgos de Corrupción'!#REF!),"")</f>
        <v>#ERROR!</v>
      </c>
      <c r="W12" s="285" t="str">
        <f>IF(AND('Mapa de Riesgos de Corrupción'!$AC$19="Muy Alta",'Mapa de Riesgos de Corrupción'!$AE$19="Moderado"),CONCATENATE("R7C",'Mapa de Riesgos de Corrupción'!$R$19),"")</f>
        <v/>
      </c>
      <c r="X12" s="285" t="str">
        <f>IF(AND('Mapa de Riesgos de Corrupción'!#REF!="Muy Alta",'Mapa de Riesgos de Corrupción'!#REF!="Moderado"),CONCATENATE("R7C",'Mapa de Riesgos de Corrupción'!#REF!),"")</f>
        <v>#ERROR!</v>
      </c>
      <c r="Y12" s="285" t="str">
        <f>IF(AND('Mapa de Riesgos de Corrupción'!$AC$20="Muy Alta",'Mapa de Riesgos de Corrupción'!$AE$20="Moderado"),CONCATENATE("R7C",'Mapa de Riesgos de Corrupción'!$R$20),"")</f>
        <v/>
      </c>
      <c r="Z12" s="285" t="str">
        <f>IF(AND('Mapa de Riesgos de Corrupción'!#REF!="Muy Alta",'Mapa de Riesgos de Corrupción'!#REF!="Moderado"),CONCATENATE("R7C",'Mapa de Riesgos de Corrupción'!#REF!),"")</f>
        <v>#ERROR!</v>
      </c>
      <c r="AA12" s="286" t="str">
        <f>IF(AND('Mapa de Riesgos de Corrupción'!#REF!="Muy Alta",'Mapa de Riesgos de Corrupción'!#REF!="Moderado"),CONCATENATE("R7C",'Mapa de Riesgos de Corrupción'!#REF!),"")</f>
        <v>#ERROR!</v>
      </c>
      <c r="AB12" s="284" t="str">
        <f>IF(AND('Mapa de Riesgos de Corrupción'!#REF!="Muy Alta",'Mapa de Riesgos de Corrupción'!#REF!="Mayor"),CONCATENATE("R7C",'Mapa de Riesgos de Corrupción'!#REF!),"")</f>
        <v>#ERROR!</v>
      </c>
      <c r="AC12" s="285" t="str">
        <f>IF(AND('Mapa de Riesgos de Corrupción'!$AC$19="Muy Alta",'Mapa de Riesgos de Corrupción'!$AE$19="Mayor"),CONCATENATE("R7C",'Mapa de Riesgos de Corrupción'!$R$19),"")</f>
        <v/>
      </c>
      <c r="AD12" s="285" t="str">
        <f>IF(AND('Mapa de Riesgos de Corrupción'!#REF!="Muy Alta",'Mapa de Riesgos de Corrupción'!#REF!="Mayor"),CONCATENATE("R7C",'Mapa de Riesgos de Corrupción'!#REF!),"")</f>
        <v>#ERROR!</v>
      </c>
      <c r="AE12" s="285" t="str">
        <f>IF(AND('Mapa de Riesgos de Corrupción'!$AC$20="Muy Alta",'Mapa de Riesgos de Corrupción'!$AE$20="Mayor"),CONCATENATE("R7C",'Mapa de Riesgos de Corrupción'!$R$20),"")</f>
        <v/>
      </c>
      <c r="AF12" s="285" t="str">
        <f>IF(AND('Mapa de Riesgos de Corrupción'!#REF!="Muy Alta",'Mapa de Riesgos de Corrupción'!#REF!="Mayor"),CONCATENATE("R7C",'Mapa de Riesgos de Corrupción'!#REF!),"")</f>
        <v>#ERROR!</v>
      </c>
      <c r="AG12" s="286" t="str">
        <f>IF(AND('Mapa de Riesgos de Corrupción'!#REF!="Muy Alta",'Mapa de Riesgos de Corrupción'!#REF!="Mayor"),CONCATENATE("R7C",'Mapa de Riesgos de Corrupción'!#REF!),"")</f>
        <v>#ERROR!</v>
      </c>
      <c r="AH12" s="287" t="str">
        <f>IF(AND('Mapa de Riesgos de Corrupción'!#REF!="Muy Alta",'Mapa de Riesgos de Corrupción'!#REF!="Catastrófico"),CONCATENATE("R7C",'Mapa de Riesgos de Corrupción'!#REF!),"")</f>
        <v>#ERROR!</v>
      </c>
      <c r="AI12" s="288" t="str">
        <f>IF(AND('Mapa de Riesgos de Corrupción'!$AC$19="Muy Alta",'Mapa de Riesgos de Corrupción'!$AE$19="Catastrófico"),CONCATENATE("R7C",'Mapa de Riesgos de Corrupción'!$R$19),"")</f>
        <v/>
      </c>
      <c r="AJ12" s="288" t="str">
        <f>IF(AND('Mapa de Riesgos de Corrupción'!#REF!="Muy Alta",'Mapa de Riesgos de Corrupción'!#REF!="Catastrófico"),CONCATENATE("R7C",'Mapa de Riesgos de Corrupción'!#REF!),"")</f>
        <v>#ERROR!</v>
      </c>
      <c r="AK12" s="288" t="str">
        <f>IF(AND('Mapa de Riesgos de Corrupción'!$AC$20="Muy Alta",'Mapa de Riesgos de Corrupción'!$AE$20="Catastrófico"),CONCATENATE("R7C",'Mapa de Riesgos de Corrupción'!$R$20),"")</f>
        <v/>
      </c>
      <c r="AL12" s="288" t="str">
        <f>IF(AND('Mapa de Riesgos de Corrupción'!#REF!="Muy Alta",'Mapa de Riesgos de Corrupción'!#REF!="Catastrófico"),CONCATENATE("R7C",'Mapa de Riesgos de Corrupción'!#REF!),"")</f>
        <v>#ERROR!</v>
      </c>
      <c r="AM12" s="289" t="str">
        <f>IF(AND('Mapa de Riesgos de Corrupción'!#REF!="Muy Alta",'Mapa de Riesgos de Corrupción'!#REF!="Catastrófico"),CONCATENATE("R7C",'Mapa de Riesgos de Corrupción'!#REF!),"")</f>
        <v>#ERROR!</v>
      </c>
      <c r="AN12" s="196"/>
      <c r="AO12" s="212"/>
      <c r="AT12" s="213"/>
      <c r="AU12" s="196"/>
      <c r="AV12" s="196"/>
      <c r="AW12" s="196"/>
      <c r="AX12" s="196"/>
      <c r="AY12" s="196"/>
      <c r="AZ12" s="196"/>
      <c r="BA12" s="196"/>
      <c r="BB12" s="196"/>
      <c r="BC12" s="196"/>
      <c r="BD12" s="196"/>
      <c r="BE12" s="196"/>
      <c r="BF12" s="196"/>
      <c r="BG12" s="196"/>
      <c r="BH12" s="196"/>
      <c r="BI12" s="196"/>
    </row>
    <row r="13" ht="15.0" customHeight="1">
      <c r="A13" s="196"/>
      <c r="B13" s="200"/>
      <c r="D13" s="154"/>
      <c r="E13" s="10"/>
      <c r="I13" s="154"/>
      <c r="J13" s="284" t="str">
        <f>IF(AND('Mapa de Riesgos de Corrupción'!#REF!="Muy Alta",'Mapa de Riesgos de Corrupción'!#REF!="Leve"),CONCATENATE("R8C",'Mapa de Riesgos de Corrupción'!#REF!),"")</f>
        <v>#ERROR!</v>
      </c>
      <c r="K13" s="285" t="str">
        <f>IF(AND('Mapa de Riesgos de Corrupción'!#REF!="Muy Alta",'Mapa de Riesgos de Corrupción'!#REF!="Leve"),CONCATENATE("R8C",'Mapa de Riesgos de Corrupción'!#REF!),"")</f>
        <v>#ERROR!</v>
      </c>
      <c r="L13" s="285" t="str">
        <f>IF(AND('Mapa de Riesgos de Corrupción'!#REF!="Muy Alta",'Mapa de Riesgos de Corrupción'!#REF!="Leve"),CONCATENATE("R8C",'Mapa de Riesgos de Corrupción'!#REF!),"")</f>
        <v>#ERROR!</v>
      </c>
      <c r="M13" s="285" t="str">
        <f>IF(AND('Mapa de Riesgos de Corrupción'!#REF!="Muy Alta",'Mapa de Riesgos de Corrupción'!#REF!="Leve"),CONCATENATE("R8C",'Mapa de Riesgos de Corrupción'!#REF!),"")</f>
        <v>#ERROR!</v>
      </c>
      <c r="N13" s="285" t="str">
        <f>IF(AND('Mapa de Riesgos de Corrupción'!#REF!="Muy Alta",'Mapa de Riesgos de Corrupción'!#REF!="Leve"),CONCATENATE("R8C",'Mapa de Riesgos de Corrupción'!#REF!),"")</f>
        <v>#ERROR!</v>
      </c>
      <c r="O13" s="286" t="str">
        <f>IF(AND('Mapa de Riesgos de Corrupción'!#REF!="Muy Alta",'Mapa de Riesgos de Corrupción'!#REF!="Leve"),CONCATENATE("R8C",'Mapa de Riesgos de Corrupción'!#REF!),"")</f>
        <v>#ERROR!</v>
      </c>
      <c r="P13" s="284" t="str">
        <f>IF(AND('Mapa de Riesgos de Corrupción'!#REF!="Muy Alta",'Mapa de Riesgos de Corrupción'!#REF!="Menor"),CONCATENATE("R8C",'Mapa de Riesgos de Corrupción'!#REF!),"")</f>
        <v>#ERROR!</v>
      </c>
      <c r="Q13" s="285" t="str">
        <f>IF(AND('Mapa de Riesgos de Corrupción'!#REF!="Muy Alta",'Mapa de Riesgos de Corrupción'!#REF!="Menor"),CONCATENATE("R8C",'Mapa de Riesgos de Corrupción'!#REF!),"")</f>
        <v>#ERROR!</v>
      </c>
      <c r="R13" s="285" t="str">
        <f>IF(AND('Mapa de Riesgos de Corrupción'!#REF!="Muy Alta",'Mapa de Riesgos de Corrupción'!#REF!="Menor"),CONCATENATE("R8C",'Mapa de Riesgos de Corrupción'!#REF!),"")</f>
        <v>#ERROR!</v>
      </c>
      <c r="S13" s="285" t="str">
        <f>IF(AND('Mapa de Riesgos de Corrupción'!#REF!="Muy Alta",'Mapa de Riesgos de Corrupción'!#REF!="Menor"),CONCATENATE("R8C",'Mapa de Riesgos de Corrupción'!#REF!),"")</f>
        <v>#ERROR!</v>
      </c>
      <c r="T13" s="285" t="str">
        <f>IF(AND('Mapa de Riesgos de Corrupción'!#REF!="Muy Alta",'Mapa de Riesgos de Corrupción'!#REF!="Menor"),CONCATENATE("R8C",'Mapa de Riesgos de Corrupción'!#REF!),"")</f>
        <v>#ERROR!</v>
      </c>
      <c r="U13" s="286" t="str">
        <f>IF(AND('Mapa de Riesgos de Corrupción'!#REF!="Muy Alta",'Mapa de Riesgos de Corrupción'!#REF!="Menor"),CONCATENATE("R8C",'Mapa de Riesgos de Corrupción'!#REF!),"")</f>
        <v>#ERROR!</v>
      </c>
      <c r="V13" s="284" t="str">
        <f>IF(AND('Mapa de Riesgos de Corrupción'!#REF!="Muy Alta",'Mapa de Riesgos de Corrupción'!#REF!="Moderado"),CONCATENATE("R8C",'Mapa de Riesgos de Corrupción'!#REF!),"")</f>
        <v>#ERROR!</v>
      </c>
      <c r="W13" s="285" t="str">
        <f>IF(AND('Mapa de Riesgos de Corrupción'!#REF!="Muy Alta",'Mapa de Riesgos de Corrupción'!#REF!="Moderado"),CONCATENATE("R8C",'Mapa de Riesgos de Corrupción'!#REF!),"")</f>
        <v>#ERROR!</v>
      </c>
      <c r="X13" s="285" t="str">
        <f>IF(AND('Mapa de Riesgos de Corrupción'!#REF!="Muy Alta",'Mapa de Riesgos de Corrupción'!#REF!="Moderado"),CONCATENATE("R8C",'Mapa de Riesgos de Corrupción'!#REF!),"")</f>
        <v>#ERROR!</v>
      </c>
      <c r="Y13" s="285" t="str">
        <f>IF(AND('Mapa de Riesgos de Corrupción'!#REF!="Muy Alta",'Mapa de Riesgos de Corrupción'!#REF!="Moderado"),CONCATENATE("R8C",'Mapa de Riesgos de Corrupción'!#REF!),"")</f>
        <v>#ERROR!</v>
      </c>
      <c r="Z13" s="285" t="str">
        <f>IF(AND('Mapa de Riesgos de Corrupción'!#REF!="Muy Alta",'Mapa de Riesgos de Corrupción'!#REF!="Moderado"),CONCATENATE("R8C",'Mapa de Riesgos de Corrupción'!#REF!),"")</f>
        <v>#ERROR!</v>
      </c>
      <c r="AA13" s="286" t="str">
        <f>IF(AND('Mapa de Riesgos de Corrupción'!#REF!="Muy Alta",'Mapa de Riesgos de Corrupción'!#REF!="Moderado"),CONCATENATE("R8C",'Mapa de Riesgos de Corrupción'!#REF!),"")</f>
        <v>#ERROR!</v>
      </c>
      <c r="AB13" s="284" t="str">
        <f>IF(AND('Mapa de Riesgos de Corrupción'!#REF!="Muy Alta",'Mapa de Riesgos de Corrupción'!#REF!="Mayor"),CONCATENATE("R8C",'Mapa de Riesgos de Corrupción'!#REF!),"")</f>
        <v>#ERROR!</v>
      </c>
      <c r="AC13" s="285" t="str">
        <f>IF(AND('Mapa de Riesgos de Corrupción'!#REF!="Muy Alta",'Mapa de Riesgos de Corrupción'!#REF!="Mayor"),CONCATENATE("R8C",'Mapa de Riesgos de Corrupción'!#REF!),"")</f>
        <v>#ERROR!</v>
      </c>
      <c r="AD13" s="285" t="str">
        <f>IF(AND('Mapa de Riesgos de Corrupción'!#REF!="Muy Alta",'Mapa de Riesgos de Corrupción'!#REF!="Mayor"),CONCATENATE("R8C",'Mapa de Riesgos de Corrupción'!#REF!),"")</f>
        <v>#ERROR!</v>
      </c>
      <c r="AE13" s="285" t="str">
        <f>IF(AND('Mapa de Riesgos de Corrupción'!#REF!="Muy Alta",'Mapa de Riesgos de Corrupción'!#REF!="Mayor"),CONCATENATE("R8C",'Mapa de Riesgos de Corrupción'!#REF!),"")</f>
        <v>#ERROR!</v>
      </c>
      <c r="AF13" s="285" t="str">
        <f>IF(AND('Mapa de Riesgos de Corrupción'!#REF!="Muy Alta",'Mapa de Riesgos de Corrupción'!#REF!="Mayor"),CONCATENATE("R8C",'Mapa de Riesgos de Corrupción'!#REF!),"")</f>
        <v>#ERROR!</v>
      </c>
      <c r="AG13" s="286" t="str">
        <f>IF(AND('Mapa de Riesgos de Corrupción'!#REF!="Muy Alta",'Mapa de Riesgos de Corrupción'!#REF!="Mayor"),CONCATENATE("R8C",'Mapa de Riesgos de Corrupción'!#REF!),"")</f>
        <v>#ERROR!</v>
      </c>
      <c r="AH13" s="287" t="str">
        <f>IF(AND('Mapa de Riesgos de Corrupción'!#REF!="Muy Alta",'Mapa de Riesgos de Corrupción'!#REF!="Catastrófico"),CONCATENATE("R8C",'Mapa de Riesgos de Corrupción'!#REF!),"")</f>
        <v>#ERROR!</v>
      </c>
      <c r="AI13" s="288" t="str">
        <f>IF(AND('Mapa de Riesgos de Corrupción'!#REF!="Muy Alta",'Mapa de Riesgos de Corrupción'!#REF!="Catastrófico"),CONCATENATE("R8C",'Mapa de Riesgos de Corrupción'!#REF!),"")</f>
        <v>#ERROR!</v>
      </c>
      <c r="AJ13" s="288" t="str">
        <f>IF(AND('Mapa de Riesgos de Corrupción'!#REF!="Muy Alta",'Mapa de Riesgos de Corrupción'!#REF!="Catastrófico"),CONCATENATE("R8C",'Mapa de Riesgos de Corrupción'!#REF!),"")</f>
        <v>#ERROR!</v>
      </c>
      <c r="AK13" s="288" t="str">
        <f>IF(AND('Mapa de Riesgos de Corrupción'!#REF!="Muy Alta",'Mapa de Riesgos de Corrupción'!#REF!="Catastrófico"),CONCATENATE("R8C",'Mapa de Riesgos de Corrupción'!#REF!),"")</f>
        <v>#ERROR!</v>
      </c>
      <c r="AL13" s="288" t="str">
        <f>IF(AND('Mapa de Riesgos de Corrupción'!#REF!="Muy Alta",'Mapa de Riesgos de Corrupción'!#REF!="Catastrófico"),CONCATENATE("R8C",'Mapa de Riesgos de Corrupción'!#REF!),"")</f>
        <v>#ERROR!</v>
      </c>
      <c r="AM13" s="289" t="str">
        <f>IF(AND('Mapa de Riesgos de Corrupción'!#REF!="Muy Alta",'Mapa de Riesgos de Corrupción'!#REF!="Catastrófico"),CONCATENATE("R8C",'Mapa de Riesgos de Corrupción'!#REF!),"")</f>
        <v>#ERROR!</v>
      </c>
      <c r="AN13" s="196"/>
      <c r="AO13" s="212"/>
      <c r="AT13" s="213"/>
      <c r="AU13" s="196"/>
      <c r="AV13" s="196"/>
      <c r="AW13" s="196"/>
      <c r="AX13" s="196"/>
      <c r="AY13" s="196"/>
      <c r="AZ13" s="196"/>
      <c r="BA13" s="196"/>
      <c r="BB13" s="196"/>
      <c r="BC13" s="196"/>
      <c r="BD13" s="196"/>
      <c r="BE13" s="196"/>
      <c r="BF13" s="196"/>
      <c r="BG13" s="196"/>
      <c r="BH13" s="196"/>
      <c r="BI13" s="196"/>
    </row>
    <row r="14" ht="15.0" customHeight="1">
      <c r="A14" s="196"/>
      <c r="B14" s="200"/>
      <c r="D14" s="154"/>
      <c r="E14" s="10"/>
      <c r="I14" s="154"/>
      <c r="J14" s="284" t="str">
        <f>IF(AND('Mapa de Riesgos de Corrupción'!#REF!="Muy Alta",'Mapa de Riesgos de Corrupción'!#REF!="Leve"),CONCATENATE("R9C",'Mapa de Riesgos de Corrupción'!#REF!),"")</f>
        <v>#ERROR!</v>
      </c>
      <c r="K14" s="285" t="str">
        <f>IF(AND('Mapa de Riesgos de Corrupción'!#REF!="Muy Alta",'Mapa de Riesgos de Corrupción'!#REF!="Leve"),CONCATENATE("R9C",'Mapa de Riesgos de Corrupción'!#REF!),"")</f>
        <v>#ERROR!</v>
      </c>
      <c r="L14" s="285" t="str">
        <f>IF(AND('Mapa de Riesgos de Corrupción'!#REF!="Muy Alta",'Mapa de Riesgos de Corrupción'!#REF!="Leve"),CONCATENATE("R9C",'Mapa de Riesgos de Corrupción'!#REF!),"")</f>
        <v>#ERROR!</v>
      </c>
      <c r="M14" s="285" t="str">
        <f>IF(AND('Mapa de Riesgos de Corrupción'!#REF!="Muy Alta",'Mapa de Riesgos de Corrupción'!#REF!="Leve"),CONCATENATE("R9C",'Mapa de Riesgos de Corrupción'!#REF!),"")</f>
        <v>#ERROR!</v>
      </c>
      <c r="N14" s="285" t="str">
        <f>IF(AND('Mapa de Riesgos de Corrupción'!#REF!="Muy Alta",'Mapa de Riesgos de Corrupción'!#REF!="Leve"),CONCATENATE("R9C",'Mapa de Riesgos de Corrupción'!#REF!),"")</f>
        <v>#ERROR!</v>
      </c>
      <c r="O14" s="286" t="str">
        <f>IF(AND('Mapa de Riesgos de Corrupción'!#REF!="Muy Alta",'Mapa de Riesgos de Corrupción'!#REF!="Leve"),CONCATENATE("R9C",'Mapa de Riesgos de Corrupción'!#REF!),"")</f>
        <v>#ERROR!</v>
      </c>
      <c r="P14" s="284" t="str">
        <f>IF(AND('Mapa de Riesgos de Corrupción'!#REF!="Muy Alta",'Mapa de Riesgos de Corrupción'!#REF!="Menor"),CONCATENATE("R9C",'Mapa de Riesgos de Corrupción'!#REF!),"")</f>
        <v>#ERROR!</v>
      </c>
      <c r="Q14" s="285" t="str">
        <f>IF(AND('Mapa de Riesgos de Corrupción'!#REF!="Muy Alta",'Mapa de Riesgos de Corrupción'!#REF!="Menor"),CONCATENATE("R9C",'Mapa de Riesgos de Corrupción'!#REF!),"")</f>
        <v>#ERROR!</v>
      </c>
      <c r="R14" s="285" t="str">
        <f>IF(AND('Mapa de Riesgos de Corrupción'!#REF!="Muy Alta",'Mapa de Riesgos de Corrupción'!#REF!="Menor"),CONCATENATE("R9C",'Mapa de Riesgos de Corrupción'!#REF!),"")</f>
        <v>#ERROR!</v>
      </c>
      <c r="S14" s="285" t="str">
        <f>IF(AND('Mapa de Riesgos de Corrupción'!#REF!="Muy Alta",'Mapa de Riesgos de Corrupción'!#REF!="Menor"),CONCATENATE("R9C",'Mapa de Riesgos de Corrupción'!#REF!),"")</f>
        <v>#ERROR!</v>
      </c>
      <c r="T14" s="285" t="str">
        <f>IF(AND('Mapa de Riesgos de Corrupción'!#REF!="Muy Alta",'Mapa de Riesgos de Corrupción'!#REF!="Menor"),CONCATENATE("R9C",'Mapa de Riesgos de Corrupción'!#REF!),"")</f>
        <v>#ERROR!</v>
      </c>
      <c r="U14" s="286" t="str">
        <f>IF(AND('Mapa de Riesgos de Corrupción'!#REF!="Muy Alta",'Mapa de Riesgos de Corrupción'!#REF!="Menor"),CONCATENATE("R9C",'Mapa de Riesgos de Corrupción'!#REF!),"")</f>
        <v>#ERROR!</v>
      </c>
      <c r="V14" s="284" t="str">
        <f>IF(AND('Mapa de Riesgos de Corrupción'!#REF!="Muy Alta",'Mapa de Riesgos de Corrupción'!#REF!="Moderado"),CONCATENATE("R9C",'Mapa de Riesgos de Corrupción'!#REF!),"")</f>
        <v>#ERROR!</v>
      </c>
      <c r="W14" s="285" t="str">
        <f>IF(AND('Mapa de Riesgos de Corrupción'!#REF!="Muy Alta",'Mapa de Riesgos de Corrupción'!#REF!="Moderado"),CONCATENATE("R9C",'Mapa de Riesgos de Corrupción'!#REF!),"")</f>
        <v>#ERROR!</v>
      </c>
      <c r="X14" s="285" t="str">
        <f>IF(AND('Mapa de Riesgos de Corrupción'!#REF!="Muy Alta",'Mapa de Riesgos de Corrupción'!#REF!="Moderado"),CONCATENATE("R9C",'Mapa de Riesgos de Corrupción'!#REF!),"")</f>
        <v>#ERROR!</v>
      </c>
      <c r="Y14" s="285" t="str">
        <f>IF(AND('Mapa de Riesgos de Corrupción'!#REF!="Muy Alta",'Mapa de Riesgos de Corrupción'!#REF!="Moderado"),CONCATENATE("R9C",'Mapa de Riesgos de Corrupción'!#REF!),"")</f>
        <v>#ERROR!</v>
      </c>
      <c r="Z14" s="285" t="str">
        <f>IF(AND('Mapa de Riesgos de Corrupción'!#REF!="Muy Alta",'Mapa de Riesgos de Corrupción'!#REF!="Moderado"),CONCATENATE("R9C",'Mapa de Riesgos de Corrupción'!#REF!),"")</f>
        <v>#ERROR!</v>
      </c>
      <c r="AA14" s="286" t="str">
        <f>IF(AND('Mapa de Riesgos de Corrupción'!#REF!="Muy Alta",'Mapa de Riesgos de Corrupción'!#REF!="Moderado"),CONCATENATE("R9C",'Mapa de Riesgos de Corrupción'!#REF!),"")</f>
        <v>#ERROR!</v>
      </c>
      <c r="AB14" s="284" t="str">
        <f>IF(AND('Mapa de Riesgos de Corrupción'!#REF!="Muy Alta",'Mapa de Riesgos de Corrupción'!#REF!="Mayor"),CONCATENATE("R9C",'Mapa de Riesgos de Corrupción'!#REF!),"")</f>
        <v>#ERROR!</v>
      </c>
      <c r="AC14" s="285" t="str">
        <f>IF(AND('Mapa de Riesgos de Corrupción'!#REF!="Muy Alta",'Mapa de Riesgos de Corrupción'!#REF!="Mayor"),CONCATENATE("R9C",'Mapa de Riesgos de Corrupción'!#REF!),"")</f>
        <v>#ERROR!</v>
      </c>
      <c r="AD14" s="285" t="str">
        <f>IF(AND('Mapa de Riesgos de Corrupción'!#REF!="Muy Alta",'Mapa de Riesgos de Corrupción'!#REF!="Mayor"),CONCATENATE("R9C",'Mapa de Riesgos de Corrupción'!#REF!),"")</f>
        <v>#ERROR!</v>
      </c>
      <c r="AE14" s="285" t="str">
        <f>IF(AND('Mapa de Riesgos de Corrupción'!#REF!="Muy Alta",'Mapa de Riesgos de Corrupción'!#REF!="Mayor"),CONCATENATE("R9C",'Mapa de Riesgos de Corrupción'!#REF!),"")</f>
        <v>#ERROR!</v>
      </c>
      <c r="AF14" s="285" t="str">
        <f>IF(AND('Mapa de Riesgos de Corrupción'!#REF!="Muy Alta",'Mapa de Riesgos de Corrupción'!#REF!="Mayor"),CONCATENATE("R9C",'Mapa de Riesgos de Corrupción'!#REF!),"")</f>
        <v>#ERROR!</v>
      </c>
      <c r="AG14" s="286" t="str">
        <f>IF(AND('Mapa de Riesgos de Corrupción'!#REF!="Muy Alta",'Mapa de Riesgos de Corrupción'!#REF!="Mayor"),CONCATENATE("R9C",'Mapa de Riesgos de Corrupción'!#REF!),"")</f>
        <v>#ERROR!</v>
      </c>
      <c r="AH14" s="287" t="str">
        <f>IF(AND('Mapa de Riesgos de Corrupción'!#REF!="Muy Alta",'Mapa de Riesgos de Corrupción'!#REF!="Catastrófico"),CONCATENATE("R9C",'Mapa de Riesgos de Corrupción'!#REF!),"")</f>
        <v>#ERROR!</v>
      </c>
      <c r="AI14" s="288" t="str">
        <f>IF(AND('Mapa de Riesgos de Corrupción'!#REF!="Muy Alta",'Mapa de Riesgos de Corrupción'!#REF!="Catastrófico"),CONCATENATE("R9C",'Mapa de Riesgos de Corrupción'!#REF!),"")</f>
        <v>#ERROR!</v>
      </c>
      <c r="AJ14" s="288" t="str">
        <f>IF(AND('Mapa de Riesgos de Corrupción'!#REF!="Muy Alta",'Mapa de Riesgos de Corrupción'!#REF!="Catastrófico"),CONCATENATE("R9C",'Mapa de Riesgos de Corrupción'!#REF!),"")</f>
        <v>#ERROR!</v>
      </c>
      <c r="AK14" s="288" t="str">
        <f>IF(AND('Mapa de Riesgos de Corrupción'!#REF!="Muy Alta",'Mapa de Riesgos de Corrupción'!#REF!="Catastrófico"),CONCATENATE("R9C",'Mapa de Riesgos de Corrupción'!#REF!),"")</f>
        <v>#ERROR!</v>
      </c>
      <c r="AL14" s="288" t="str">
        <f>IF(AND('Mapa de Riesgos de Corrupción'!#REF!="Muy Alta",'Mapa de Riesgos de Corrupción'!#REF!="Catastrófico"),CONCATENATE("R9C",'Mapa de Riesgos de Corrupción'!#REF!),"")</f>
        <v>#ERROR!</v>
      </c>
      <c r="AM14" s="289" t="str">
        <f>IF(AND('Mapa de Riesgos de Corrupción'!#REF!="Muy Alta",'Mapa de Riesgos de Corrupción'!#REF!="Catastrófico"),CONCATENATE("R9C",'Mapa de Riesgos de Corrupción'!#REF!),"")</f>
        <v>#ERROR!</v>
      </c>
      <c r="AN14" s="196"/>
      <c r="AO14" s="212"/>
      <c r="AT14" s="213"/>
      <c r="AU14" s="196"/>
      <c r="AV14" s="196"/>
      <c r="AW14" s="196"/>
      <c r="AX14" s="196"/>
      <c r="AY14" s="196"/>
      <c r="AZ14" s="196"/>
      <c r="BA14" s="196"/>
      <c r="BB14" s="196"/>
      <c r="BC14" s="196"/>
      <c r="BD14" s="196"/>
      <c r="BE14" s="196"/>
      <c r="BF14" s="196"/>
      <c r="BG14" s="196"/>
      <c r="BH14" s="196"/>
      <c r="BI14" s="196"/>
    </row>
    <row r="15" ht="15.75" customHeight="1">
      <c r="A15" s="196"/>
      <c r="B15" s="200"/>
      <c r="D15" s="154"/>
      <c r="E15" s="11"/>
      <c r="F15" s="12"/>
      <c r="G15" s="12"/>
      <c r="H15" s="12"/>
      <c r="I15" s="218"/>
      <c r="J15" s="290" t="str">
        <f>IF(AND('Mapa de Riesgos de Corrupción'!#REF!="Muy Alta",'Mapa de Riesgos de Corrupción'!#REF!="Leve"),CONCATENATE("R10C",'Mapa de Riesgos de Corrupción'!#REF!),"")</f>
        <v>#ERROR!</v>
      </c>
      <c r="K15" s="291" t="str">
        <f>IF(AND('Mapa de Riesgos de Corrupción'!#REF!="Muy Alta",'Mapa de Riesgos de Corrupción'!#REF!="Leve"),CONCATENATE("R10C",'Mapa de Riesgos de Corrupción'!#REF!),"")</f>
        <v>#ERROR!</v>
      </c>
      <c r="L15" s="291" t="str">
        <f>IF(AND('Mapa de Riesgos de Corrupción'!#REF!="Muy Alta",'Mapa de Riesgos de Corrupción'!#REF!="Leve"),CONCATENATE("R10C",'Mapa de Riesgos de Corrupción'!#REF!),"")</f>
        <v>#ERROR!</v>
      </c>
      <c r="M15" s="291" t="str">
        <f>IF(AND('Mapa de Riesgos de Corrupción'!#REF!="Muy Alta",'Mapa de Riesgos de Corrupción'!#REF!="Leve"),CONCATENATE("R10C",'Mapa de Riesgos de Corrupción'!#REF!),"")</f>
        <v>#ERROR!</v>
      </c>
      <c r="N15" s="291" t="str">
        <f>IF(AND('Mapa de Riesgos de Corrupción'!#REF!="Muy Alta",'Mapa de Riesgos de Corrupción'!#REF!="Leve"),CONCATENATE("R10C",'Mapa de Riesgos de Corrupción'!#REF!),"")</f>
        <v>#ERROR!</v>
      </c>
      <c r="O15" s="292" t="str">
        <f>IF(AND('Mapa de Riesgos de Corrupción'!#REF!="Muy Alta",'Mapa de Riesgos de Corrupción'!#REF!="Leve"),CONCATENATE("R10C",'Mapa de Riesgos de Corrupción'!#REF!),"")</f>
        <v>#ERROR!</v>
      </c>
      <c r="P15" s="284" t="str">
        <f>IF(AND('Mapa de Riesgos de Corrupción'!#REF!="Muy Alta",'Mapa de Riesgos de Corrupción'!#REF!="Menor"),CONCATENATE("R10C",'Mapa de Riesgos de Corrupción'!#REF!),"")</f>
        <v>#ERROR!</v>
      </c>
      <c r="Q15" s="285" t="str">
        <f>IF(AND('Mapa de Riesgos de Corrupción'!#REF!="Muy Alta",'Mapa de Riesgos de Corrupción'!#REF!="Menor"),CONCATENATE("R10C",'Mapa de Riesgos de Corrupción'!#REF!),"")</f>
        <v>#ERROR!</v>
      </c>
      <c r="R15" s="285" t="str">
        <f>IF(AND('Mapa de Riesgos de Corrupción'!#REF!="Muy Alta",'Mapa de Riesgos de Corrupción'!#REF!="Menor"),CONCATENATE("R10C",'Mapa de Riesgos de Corrupción'!#REF!),"")</f>
        <v>#ERROR!</v>
      </c>
      <c r="S15" s="285" t="str">
        <f>IF(AND('Mapa de Riesgos de Corrupción'!#REF!="Muy Alta",'Mapa de Riesgos de Corrupción'!#REF!="Menor"),CONCATENATE("R10C",'Mapa de Riesgos de Corrupción'!#REF!),"")</f>
        <v>#ERROR!</v>
      </c>
      <c r="T15" s="285" t="str">
        <f>IF(AND('Mapa de Riesgos de Corrupción'!#REF!="Muy Alta",'Mapa de Riesgos de Corrupción'!#REF!="Menor"),CONCATENATE("R10C",'Mapa de Riesgos de Corrupción'!#REF!),"")</f>
        <v>#ERROR!</v>
      </c>
      <c r="U15" s="286" t="str">
        <f>IF(AND('Mapa de Riesgos de Corrupción'!#REF!="Muy Alta",'Mapa de Riesgos de Corrupción'!#REF!="Menor"),CONCATENATE("R10C",'Mapa de Riesgos de Corrupción'!#REF!),"")</f>
        <v>#ERROR!</v>
      </c>
      <c r="V15" s="290" t="str">
        <f>IF(AND('Mapa de Riesgos de Corrupción'!#REF!="Muy Alta",'Mapa de Riesgos de Corrupción'!#REF!="Moderado"),CONCATENATE("R10C",'Mapa de Riesgos de Corrupción'!#REF!),"")</f>
        <v>#ERROR!</v>
      </c>
      <c r="W15" s="291" t="str">
        <f>IF(AND('Mapa de Riesgos de Corrupción'!#REF!="Muy Alta",'Mapa de Riesgos de Corrupción'!#REF!="Moderado"),CONCATENATE("R10C",'Mapa de Riesgos de Corrupción'!#REF!),"")</f>
        <v>#ERROR!</v>
      </c>
      <c r="X15" s="291" t="str">
        <f>IF(AND('Mapa de Riesgos de Corrupción'!#REF!="Muy Alta",'Mapa de Riesgos de Corrupción'!#REF!="Moderado"),CONCATENATE("R10C",'Mapa de Riesgos de Corrupción'!#REF!),"")</f>
        <v>#ERROR!</v>
      </c>
      <c r="Y15" s="291" t="str">
        <f>IF(AND('Mapa de Riesgos de Corrupción'!#REF!="Muy Alta",'Mapa de Riesgos de Corrupción'!#REF!="Moderado"),CONCATENATE("R10C",'Mapa de Riesgos de Corrupción'!#REF!),"")</f>
        <v>#ERROR!</v>
      </c>
      <c r="Z15" s="291" t="str">
        <f>IF(AND('Mapa de Riesgos de Corrupción'!#REF!="Muy Alta",'Mapa de Riesgos de Corrupción'!#REF!="Moderado"),CONCATENATE("R10C",'Mapa de Riesgos de Corrupción'!#REF!),"")</f>
        <v>#ERROR!</v>
      </c>
      <c r="AA15" s="292" t="str">
        <f>IF(AND('Mapa de Riesgos de Corrupción'!#REF!="Muy Alta",'Mapa de Riesgos de Corrupción'!#REF!="Moderado"),CONCATENATE("R10C",'Mapa de Riesgos de Corrupción'!#REF!),"")</f>
        <v>#ERROR!</v>
      </c>
      <c r="AB15" s="284" t="str">
        <f>IF(AND('Mapa de Riesgos de Corrupción'!#REF!="Muy Alta",'Mapa de Riesgos de Corrupción'!#REF!="Mayor"),CONCATENATE("R10C",'Mapa de Riesgos de Corrupción'!#REF!),"")</f>
        <v>#ERROR!</v>
      </c>
      <c r="AC15" s="285" t="str">
        <f>IF(AND('Mapa de Riesgos de Corrupción'!#REF!="Muy Alta",'Mapa de Riesgos de Corrupción'!#REF!="Mayor"),CONCATENATE("R10C",'Mapa de Riesgos de Corrupción'!#REF!),"")</f>
        <v>#ERROR!</v>
      </c>
      <c r="AD15" s="285" t="str">
        <f>IF(AND('Mapa de Riesgos de Corrupción'!#REF!="Muy Alta",'Mapa de Riesgos de Corrupción'!#REF!="Mayor"),CONCATENATE("R10C",'Mapa de Riesgos de Corrupción'!#REF!),"")</f>
        <v>#ERROR!</v>
      </c>
      <c r="AE15" s="285" t="str">
        <f>IF(AND('Mapa de Riesgos de Corrupción'!#REF!="Muy Alta",'Mapa de Riesgos de Corrupción'!#REF!="Mayor"),CONCATENATE("R10C",'Mapa de Riesgos de Corrupción'!#REF!),"")</f>
        <v>#ERROR!</v>
      </c>
      <c r="AF15" s="285" t="str">
        <f>IF(AND('Mapa de Riesgos de Corrupción'!#REF!="Muy Alta",'Mapa de Riesgos de Corrupción'!#REF!="Mayor"),CONCATENATE("R10C",'Mapa de Riesgos de Corrupción'!#REF!),"")</f>
        <v>#ERROR!</v>
      </c>
      <c r="AG15" s="286" t="str">
        <f>IF(AND('Mapa de Riesgos de Corrupción'!#REF!="Muy Alta",'Mapa de Riesgos de Corrupción'!#REF!="Mayor"),CONCATENATE("R10C",'Mapa de Riesgos de Corrupción'!#REF!),"")</f>
        <v>#ERROR!</v>
      </c>
      <c r="AH15" s="293" t="str">
        <f>IF(AND('Mapa de Riesgos de Corrupción'!#REF!="Muy Alta",'Mapa de Riesgos de Corrupción'!#REF!="Catastrófico"),CONCATENATE("R10C",'Mapa de Riesgos de Corrupción'!#REF!),"")</f>
        <v>#ERROR!</v>
      </c>
      <c r="AI15" s="294" t="str">
        <f>IF(AND('Mapa de Riesgos de Corrupción'!#REF!="Muy Alta",'Mapa de Riesgos de Corrupción'!#REF!="Catastrófico"),CONCATENATE("R10C",'Mapa de Riesgos de Corrupción'!#REF!),"")</f>
        <v>#ERROR!</v>
      </c>
      <c r="AJ15" s="294" t="str">
        <f>IF(AND('Mapa de Riesgos de Corrupción'!#REF!="Muy Alta",'Mapa de Riesgos de Corrupción'!#REF!="Catastrófico"),CONCATENATE("R10C",'Mapa de Riesgos de Corrupción'!#REF!),"")</f>
        <v>#ERROR!</v>
      </c>
      <c r="AK15" s="294" t="str">
        <f>IF(AND('Mapa de Riesgos de Corrupción'!#REF!="Muy Alta",'Mapa de Riesgos de Corrupción'!#REF!="Catastrófico"),CONCATENATE("R10C",'Mapa de Riesgos de Corrupción'!#REF!),"")</f>
        <v>#ERROR!</v>
      </c>
      <c r="AL15" s="294" t="str">
        <f>IF(AND('Mapa de Riesgos de Corrupción'!#REF!="Muy Alta",'Mapa de Riesgos de Corrupción'!#REF!="Catastrófico"),CONCATENATE("R10C",'Mapa de Riesgos de Corrupción'!#REF!),"")</f>
        <v>#ERROR!</v>
      </c>
      <c r="AM15" s="295" t="str">
        <f>IF(AND('Mapa de Riesgos de Corrupción'!#REF!="Muy Alta",'Mapa de Riesgos de Corrupción'!#REF!="Catastrófico"),CONCATENATE("R10C",'Mapa de Riesgos de Corrupción'!#REF!),"")</f>
        <v>#ERROR!</v>
      </c>
      <c r="AN15" s="196"/>
      <c r="AO15" s="220"/>
      <c r="AP15" s="221"/>
      <c r="AQ15" s="221"/>
      <c r="AR15" s="221"/>
      <c r="AS15" s="221"/>
      <c r="AT15" s="222"/>
      <c r="AU15" s="196"/>
      <c r="AV15" s="196"/>
      <c r="AW15" s="196"/>
      <c r="AX15" s="196"/>
      <c r="AY15" s="196"/>
      <c r="AZ15" s="196"/>
      <c r="BA15" s="196"/>
      <c r="BB15" s="196"/>
      <c r="BC15" s="196"/>
      <c r="BD15" s="196"/>
      <c r="BE15" s="196"/>
      <c r="BF15" s="196"/>
      <c r="BG15" s="196"/>
      <c r="BH15" s="196"/>
      <c r="BI15" s="196"/>
    </row>
    <row r="16" ht="15.0" customHeight="1">
      <c r="A16" s="196"/>
      <c r="B16" s="200"/>
      <c r="D16" s="154"/>
      <c r="E16" s="276" t="s">
        <v>330</v>
      </c>
      <c r="F16" s="2"/>
      <c r="G16" s="2"/>
      <c r="H16" s="2"/>
      <c r="I16" s="2"/>
      <c r="J16" s="296" t="str">
        <f>IF(AND('Mapa de Riesgos de Corrupción'!#REF!="Alta",'Mapa de Riesgos de Corrupción'!#REF!="Leve"),CONCATENATE("R1C",'Mapa de Riesgos de Corrupción'!#REF!),"")</f>
        <v>#ERROR!</v>
      </c>
      <c r="K16" s="297" t="str">
        <f>IF(AND('Mapa de Riesgos de Corrupción'!#REF!="Alta",'Mapa de Riesgos de Corrupción'!#REF!="Leve"),CONCATENATE("R1C",'Mapa de Riesgos de Corrupción'!#REF!),"")</f>
        <v>#ERROR!</v>
      </c>
      <c r="L16" s="297" t="str">
        <f>IF(AND('Mapa de Riesgos de Corrupción'!#REF!="Alta",'Mapa de Riesgos de Corrupción'!#REF!="Leve"),CONCATENATE("R1C",'Mapa de Riesgos de Corrupción'!#REF!),"")</f>
        <v>#ERROR!</v>
      </c>
      <c r="M16" s="297" t="str">
        <f>IF(AND('Mapa de Riesgos de Corrupción'!#REF!="Alta",'Mapa de Riesgos de Corrupción'!#REF!="Leve"),CONCATENATE("R1C",'Mapa de Riesgos de Corrupción'!#REF!),"")</f>
        <v>#ERROR!</v>
      </c>
      <c r="N16" s="297" t="str">
        <f>IF(AND('Mapa de Riesgos de Corrupción'!$AC$8="Alta",'Mapa de Riesgos de Corrupción'!$AE$8="Leve"),CONCATENATE("R1C",'Mapa de Riesgos de Corrupción'!$R$8),"")</f>
        <v/>
      </c>
      <c r="O16" s="298" t="str">
        <f>IF(AND('Mapa de Riesgos de Corrupción'!$AC$9="Alta",'Mapa de Riesgos de Corrupción'!$AE$9="Leve"),CONCATENATE("R1C",'Mapa de Riesgos de Corrupción'!$R$9),"")</f>
        <v/>
      </c>
      <c r="P16" s="296" t="str">
        <f>IF(AND('Mapa de Riesgos de Corrupción'!#REF!="Alta",'Mapa de Riesgos de Corrupción'!#REF!="Menor"),CONCATENATE("R1C",'Mapa de Riesgos de Corrupción'!#REF!),"")</f>
        <v>#ERROR!</v>
      </c>
      <c r="Q16" s="297" t="str">
        <f>IF(AND('Mapa de Riesgos de Corrupción'!#REF!="Alta",'Mapa de Riesgos de Corrupción'!#REF!="Menor"),CONCATENATE("R1C",'Mapa de Riesgos de Corrupción'!#REF!),"")</f>
        <v>#ERROR!</v>
      </c>
      <c r="R16" s="297" t="str">
        <f>IF(AND('Mapa de Riesgos de Corrupción'!#REF!="Alta",'Mapa de Riesgos de Corrupción'!#REF!="Menor"),CONCATENATE("R1C",'Mapa de Riesgos de Corrupción'!#REF!),"")</f>
        <v>#ERROR!</v>
      </c>
      <c r="S16" s="297" t="str">
        <f>IF(AND('Mapa de Riesgos de Corrupción'!#REF!="Alta",'Mapa de Riesgos de Corrupción'!#REF!="Menor"),CONCATENATE("R1C",'Mapa de Riesgos de Corrupción'!#REF!),"")</f>
        <v>#ERROR!</v>
      </c>
      <c r="T16" s="297" t="str">
        <f>IF(AND('Mapa de Riesgos de Corrupción'!$AC$8="Alta",'Mapa de Riesgos de Corrupción'!$AE$8="Menor"),CONCATENATE("R1C",'Mapa de Riesgos de Corrupción'!$R$8),"")</f>
        <v/>
      </c>
      <c r="U16" s="298" t="str">
        <f>IF(AND('Mapa de Riesgos de Corrupción'!$AC$9="Alta",'Mapa de Riesgos de Corrupción'!$AE$9="Menor"),CONCATENATE("R1C",'Mapa de Riesgos de Corrupción'!$R$9),"")</f>
        <v/>
      </c>
      <c r="V16" s="277" t="str">
        <f>IF(AND('Mapa de Riesgos de Corrupción'!#REF!="Alta",'Mapa de Riesgos de Corrupción'!#REF!="Moderado"),CONCATENATE("R1C",'Mapa de Riesgos de Corrupción'!#REF!),"")</f>
        <v>#ERROR!</v>
      </c>
      <c r="W16" s="278" t="str">
        <f>IF(AND('Mapa de Riesgos de Corrupción'!#REF!="Alta",'Mapa de Riesgos de Corrupción'!#REF!="Moderado"),CONCATENATE("R1C",'Mapa de Riesgos de Corrupción'!#REF!),"")</f>
        <v>#ERROR!</v>
      </c>
      <c r="X16" s="278" t="str">
        <f>IF(AND('Mapa de Riesgos de Corrupción'!#REF!="Alta",'Mapa de Riesgos de Corrupción'!#REF!="Moderado"),CONCATENATE("R1C",'Mapa de Riesgos de Corrupción'!#REF!),"")</f>
        <v>#ERROR!</v>
      </c>
      <c r="Y16" s="278" t="str">
        <f>IF(AND('Mapa de Riesgos de Corrupción'!#REF!="Alta",'Mapa de Riesgos de Corrupción'!#REF!="Moderado"),CONCATENATE("R1C",'Mapa de Riesgos de Corrupción'!#REF!),"")</f>
        <v>#ERROR!</v>
      </c>
      <c r="Z16" s="278" t="str">
        <f>IF(AND('Mapa de Riesgos de Corrupción'!$AC$8="Alta",'Mapa de Riesgos de Corrupción'!$AE$8="Moderado"),CONCATENATE("R1C",'Mapa de Riesgos de Corrupción'!$R$8),"")</f>
        <v/>
      </c>
      <c r="AA16" s="279" t="str">
        <f>IF(AND('Mapa de Riesgos de Corrupción'!$AC$9="Alta",'Mapa de Riesgos de Corrupción'!$AE$9="Moderado"),CONCATENATE("R1C",'Mapa de Riesgos de Corrupción'!$R$9),"")</f>
        <v/>
      </c>
      <c r="AB16" s="277" t="str">
        <f>IF(AND('Mapa de Riesgos de Corrupción'!#REF!="Alta",'Mapa de Riesgos de Corrupción'!#REF!="Mayor"),CONCATENATE("R1C",'Mapa de Riesgos de Corrupción'!#REF!),"")</f>
        <v>#ERROR!</v>
      </c>
      <c r="AC16" s="278" t="str">
        <f>IF(AND('Mapa de Riesgos de Corrupción'!#REF!="Alta",'Mapa de Riesgos de Corrupción'!#REF!="Mayor"),CONCATENATE("R1C",'Mapa de Riesgos de Corrupción'!#REF!),"")</f>
        <v>#ERROR!</v>
      </c>
      <c r="AD16" s="278" t="str">
        <f>IF(AND('Mapa de Riesgos de Corrupción'!#REF!="Alta",'Mapa de Riesgos de Corrupción'!#REF!="Mayor"),CONCATENATE("R1C",'Mapa de Riesgos de Corrupción'!#REF!),"")</f>
        <v>#ERROR!</v>
      </c>
      <c r="AE16" s="278" t="str">
        <f>IF(AND('Mapa de Riesgos de Corrupción'!#REF!="Alta",'Mapa de Riesgos de Corrupción'!#REF!="Mayor"),CONCATENATE("R1C",'Mapa de Riesgos de Corrupción'!#REF!),"")</f>
        <v>#ERROR!</v>
      </c>
      <c r="AF16" s="278" t="str">
        <f>IF(AND('Mapa de Riesgos de Corrupción'!$AC$8="Alta",'Mapa de Riesgos de Corrupción'!$AE$8="Mayor"),CONCATENATE("R1C",'Mapa de Riesgos de Corrupción'!$R$8),"")</f>
        <v/>
      </c>
      <c r="AG16" s="279" t="str">
        <f>IF(AND('Mapa de Riesgos de Corrupción'!$AC$9="Alta",'Mapa de Riesgos de Corrupción'!$AE$9="Mayor"),CONCATENATE("R1C",'Mapa de Riesgos de Corrupción'!$R$9),"")</f>
        <v/>
      </c>
      <c r="AH16" s="280" t="str">
        <f>IF(AND('Mapa de Riesgos de Corrupción'!#REF!="Alta",'Mapa de Riesgos de Corrupción'!#REF!="Catastrófico"),CONCATENATE("R1C",'Mapa de Riesgos de Corrupción'!#REF!),"")</f>
        <v>#ERROR!</v>
      </c>
      <c r="AI16" s="281" t="str">
        <f>IF(AND('Mapa de Riesgos de Corrupción'!#REF!="Alta",'Mapa de Riesgos de Corrupción'!#REF!="Catastrófico"),CONCATENATE("R1C",'Mapa de Riesgos de Corrupción'!#REF!),"")</f>
        <v>#ERROR!</v>
      </c>
      <c r="AJ16" s="281" t="str">
        <f>IF(AND('Mapa de Riesgos de Corrupción'!#REF!="Alta",'Mapa de Riesgos de Corrupción'!#REF!="Catastrófico"),CONCATENATE("R1C",'Mapa de Riesgos de Corrupción'!#REF!),"")</f>
        <v>#ERROR!</v>
      </c>
      <c r="AK16" s="281" t="str">
        <f>IF(AND('Mapa de Riesgos de Corrupción'!#REF!="Alta",'Mapa de Riesgos de Corrupción'!#REF!="Catastrófico"),CONCATENATE("R1C",'Mapa de Riesgos de Corrupción'!#REF!),"")</f>
        <v>#ERROR!</v>
      </c>
      <c r="AL16" s="281" t="str">
        <f>IF(AND('Mapa de Riesgos de Corrupción'!$AC$8="Alta",'Mapa de Riesgos de Corrupción'!$AE$8="Catastrófico"),CONCATENATE("R1C",'Mapa de Riesgos de Corrupción'!$R$8),"")</f>
        <v/>
      </c>
      <c r="AM16" s="282" t="str">
        <f>IF(AND('Mapa de Riesgos de Corrupción'!$AC$9="Alta",'Mapa de Riesgos de Corrupción'!$AE$9="Catastrófico"),CONCATENATE("R1C",'Mapa de Riesgos de Corrupción'!$R$9),"")</f>
        <v/>
      </c>
      <c r="AN16" s="196"/>
      <c r="AO16" s="299" t="s">
        <v>331</v>
      </c>
      <c r="AP16" s="210"/>
      <c r="AQ16" s="210"/>
      <c r="AR16" s="210"/>
      <c r="AS16" s="210"/>
      <c r="AT16" s="211"/>
      <c r="AU16" s="196"/>
      <c r="AV16" s="196"/>
      <c r="AW16" s="196"/>
      <c r="AX16" s="196"/>
      <c r="AY16" s="196"/>
      <c r="AZ16" s="196"/>
      <c r="BA16" s="196"/>
      <c r="BB16" s="196"/>
      <c r="BC16" s="196"/>
      <c r="BD16" s="196"/>
      <c r="BE16" s="196"/>
      <c r="BF16" s="196"/>
      <c r="BG16" s="196"/>
      <c r="BH16" s="196"/>
      <c r="BI16" s="196"/>
    </row>
    <row r="17" ht="15.0" customHeight="1">
      <c r="A17" s="196"/>
      <c r="B17" s="200"/>
      <c r="D17" s="154"/>
      <c r="E17" s="10"/>
      <c r="J17" s="300" t="str">
        <f>IF(AND('Mapa de Riesgos de Corrupción'!#REF!="Alta",'Mapa de Riesgos de Corrupción'!#REF!="Leve"),CONCATENATE("R2C",'Mapa de Riesgos de Corrupción'!#REF!),"")</f>
        <v>#ERROR!</v>
      </c>
      <c r="K17" s="301" t="str">
        <f>IF(AND('Mapa de Riesgos de Corrupción'!#REF!="Alta",'Mapa de Riesgos de Corrupción'!#REF!="Leve"),CONCATENATE("R2C",'Mapa de Riesgos de Corrupción'!#REF!),"")</f>
        <v>#ERROR!</v>
      </c>
      <c r="L17" s="301" t="str">
        <f>IF(AND('Mapa de Riesgos de Corrupción'!#REF!="Alta",'Mapa de Riesgos de Corrupción'!#REF!="Leve"),CONCATENATE("R2C",'Mapa de Riesgos de Corrupción'!#REF!),"")</f>
        <v>#ERROR!</v>
      </c>
      <c r="M17" s="301" t="str">
        <f>IF(AND('Mapa de Riesgos de Corrupción'!#REF!="Alta",'Mapa de Riesgos de Corrupción'!#REF!="Leve"),CONCATENATE("R2C",'Mapa de Riesgos de Corrupción'!#REF!),"")</f>
        <v>#ERROR!</v>
      </c>
      <c r="N17" s="301" t="str">
        <f>IF(AND('Mapa de Riesgos de Corrupción'!#REF!="Alta",'Mapa de Riesgos de Corrupción'!#REF!="Leve"),CONCATENATE("R2C",'Mapa de Riesgos de Corrupción'!#REF!),"")</f>
        <v>#ERROR!</v>
      </c>
      <c r="O17" s="302" t="str">
        <f>IF(AND('Mapa de Riesgos de Corrupción'!$AC$10="Alta",'Mapa de Riesgos de Corrupción'!$AE$10="Leve"),CONCATENATE("R2C",'Mapa de Riesgos de Corrupción'!$R$10),"")</f>
        <v/>
      </c>
      <c r="P17" s="300" t="str">
        <f>IF(AND('Mapa de Riesgos de Corrupción'!#REF!="Alta",'Mapa de Riesgos de Corrupción'!#REF!="Menor"),CONCATENATE("R2C",'Mapa de Riesgos de Corrupción'!#REF!),"")</f>
        <v>#ERROR!</v>
      </c>
      <c r="Q17" s="301" t="str">
        <f>IF(AND('Mapa de Riesgos de Corrupción'!#REF!="Alta",'Mapa de Riesgos de Corrupción'!#REF!="Menor"),CONCATENATE("R2C",'Mapa de Riesgos de Corrupción'!#REF!),"")</f>
        <v>#ERROR!</v>
      </c>
      <c r="R17" s="301" t="str">
        <f>IF(AND('Mapa de Riesgos de Corrupción'!#REF!="Alta",'Mapa de Riesgos de Corrupción'!#REF!="Menor"),CONCATENATE("R2C",'Mapa de Riesgos de Corrupción'!#REF!),"")</f>
        <v>#ERROR!</v>
      </c>
      <c r="S17" s="301" t="str">
        <f>IF(AND('Mapa de Riesgos de Corrupción'!#REF!="Alta",'Mapa de Riesgos de Corrupción'!#REF!="Menor"),CONCATENATE("R2C",'Mapa de Riesgos de Corrupción'!#REF!),"")</f>
        <v>#ERROR!</v>
      </c>
      <c r="T17" s="301" t="str">
        <f>IF(AND('Mapa de Riesgos de Corrupción'!#REF!="Alta",'Mapa de Riesgos de Corrupción'!#REF!="Menor"),CONCATENATE("R2C",'Mapa de Riesgos de Corrupción'!#REF!),"")</f>
        <v>#ERROR!</v>
      </c>
      <c r="U17" s="302" t="str">
        <f>IF(AND('Mapa de Riesgos de Corrupción'!$AC$10="Alta",'Mapa de Riesgos de Corrupción'!$AE$10="Menor"),CONCATENATE("R2C",'Mapa de Riesgos de Corrupción'!$R$10),"")</f>
        <v/>
      </c>
      <c r="V17" s="284" t="str">
        <f>IF(AND('Mapa de Riesgos de Corrupción'!#REF!="Alta",'Mapa de Riesgos de Corrupción'!#REF!="Moderado"),CONCATENATE("R2C",'Mapa de Riesgos de Corrupción'!#REF!),"")</f>
        <v>#ERROR!</v>
      </c>
      <c r="W17" s="285" t="str">
        <f>IF(AND('Mapa de Riesgos de Corrupción'!#REF!="Alta",'Mapa de Riesgos de Corrupción'!#REF!="Moderado"),CONCATENATE("R2C",'Mapa de Riesgos de Corrupción'!#REF!),"")</f>
        <v>#ERROR!</v>
      </c>
      <c r="X17" s="285" t="str">
        <f>IF(AND('Mapa de Riesgos de Corrupción'!#REF!="Alta",'Mapa de Riesgos de Corrupción'!#REF!="Moderado"),CONCATENATE("R2C",'Mapa de Riesgos de Corrupción'!#REF!),"")</f>
        <v>#ERROR!</v>
      </c>
      <c r="Y17" s="285" t="str">
        <f>IF(AND('Mapa de Riesgos de Corrupción'!#REF!="Alta",'Mapa de Riesgos de Corrupción'!#REF!="Moderado"),CONCATENATE("R2C",'Mapa de Riesgos de Corrupción'!#REF!),"")</f>
        <v>#ERROR!</v>
      </c>
      <c r="Z17" s="285" t="str">
        <f>IF(AND('Mapa de Riesgos de Corrupción'!#REF!="Alta",'Mapa de Riesgos de Corrupción'!#REF!="Moderado"),CONCATENATE("R2C",'Mapa de Riesgos de Corrupción'!#REF!),"")</f>
        <v>#ERROR!</v>
      </c>
      <c r="AA17" s="286" t="str">
        <f>IF(AND('Mapa de Riesgos de Corrupción'!$AC$10="Alta",'Mapa de Riesgos de Corrupción'!$AE$10="Moderado"),CONCATENATE("R2C",'Mapa de Riesgos de Corrupción'!$R$10),"")</f>
        <v/>
      </c>
      <c r="AB17" s="284" t="str">
        <f>IF(AND('Mapa de Riesgos de Corrupción'!#REF!="Alta",'Mapa de Riesgos de Corrupción'!#REF!="Mayor"),CONCATENATE("R2C",'Mapa de Riesgos de Corrupción'!#REF!),"")</f>
        <v>#ERROR!</v>
      </c>
      <c r="AC17" s="285" t="str">
        <f>IF(AND('Mapa de Riesgos de Corrupción'!#REF!="Alta",'Mapa de Riesgos de Corrupción'!#REF!="Mayor"),CONCATENATE("R2C",'Mapa de Riesgos de Corrupción'!#REF!),"")</f>
        <v>#ERROR!</v>
      </c>
      <c r="AD17" s="285" t="str">
        <f>IF(AND('Mapa de Riesgos de Corrupción'!#REF!="Alta",'Mapa de Riesgos de Corrupción'!#REF!="Mayor"),CONCATENATE("R2C",'Mapa de Riesgos de Corrupción'!#REF!),"")</f>
        <v>#ERROR!</v>
      </c>
      <c r="AE17" s="285" t="str">
        <f>IF(AND('Mapa de Riesgos de Corrupción'!#REF!="Alta",'Mapa de Riesgos de Corrupción'!#REF!="Mayor"),CONCATENATE("R2C",'Mapa de Riesgos de Corrupción'!#REF!),"")</f>
        <v>#ERROR!</v>
      </c>
      <c r="AF17" s="285" t="str">
        <f>IF(AND('Mapa de Riesgos de Corrupción'!#REF!="Alta",'Mapa de Riesgos de Corrupción'!#REF!="Mayor"),CONCATENATE("R2C",'Mapa de Riesgos de Corrupción'!#REF!),"")</f>
        <v>#ERROR!</v>
      </c>
      <c r="AG17" s="286" t="str">
        <f>IF(AND('Mapa de Riesgos de Corrupción'!$AC$10="Alta",'Mapa de Riesgos de Corrupción'!$AE$10="Mayor"),CONCATENATE("R2C",'Mapa de Riesgos de Corrupción'!$R$10),"")</f>
        <v/>
      </c>
      <c r="AH17" s="287" t="str">
        <f>IF(AND('Mapa de Riesgos de Corrupción'!#REF!="Alta",'Mapa de Riesgos de Corrupción'!#REF!="Catastrófico"),CONCATENATE("R2C",'Mapa de Riesgos de Corrupción'!#REF!),"")</f>
        <v>#ERROR!</v>
      </c>
      <c r="AI17" s="288" t="str">
        <f>IF(AND('Mapa de Riesgos de Corrupción'!#REF!="Alta",'Mapa de Riesgos de Corrupción'!#REF!="Catastrófico"),CONCATENATE("R2C",'Mapa de Riesgos de Corrupción'!#REF!),"")</f>
        <v>#ERROR!</v>
      </c>
      <c r="AJ17" s="288" t="str">
        <f>IF(AND('Mapa de Riesgos de Corrupción'!#REF!="Alta",'Mapa de Riesgos de Corrupción'!#REF!="Catastrófico"),CONCATENATE("R2C",'Mapa de Riesgos de Corrupción'!#REF!),"")</f>
        <v>#ERROR!</v>
      </c>
      <c r="AK17" s="288" t="str">
        <f>IF(AND('Mapa de Riesgos de Corrupción'!#REF!="Alta",'Mapa de Riesgos de Corrupción'!#REF!="Catastrófico"),CONCATENATE("R2C",'Mapa de Riesgos de Corrupción'!#REF!),"")</f>
        <v>#ERROR!</v>
      </c>
      <c r="AL17" s="288" t="str">
        <f>IF(AND('Mapa de Riesgos de Corrupción'!#REF!="Alta",'Mapa de Riesgos de Corrupción'!#REF!="Catastrófico"),CONCATENATE("R2C",'Mapa de Riesgos de Corrupción'!#REF!),"")</f>
        <v>#ERROR!</v>
      </c>
      <c r="AM17" s="289" t="str">
        <f>IF(AND('Mapa de Riesgos de Corrupción'!$AC$10="Alta",'Mapa de Riesgos de Corrupción'!$AE$10="Catastrófico"),CONCATENATE("R2C",'Mapa de Riesgos de Corrupción'!$R$10),"")</f>
        <v/>
      </c>
      <c r="AN17" s="196"/>
      <c r="AO17" s="212"/>
      <c r="AT17" s="213"/>
      <c r="AU17" s="196"/>
      <c r="AV17" s="196"/>
      <c r="AW17" s="196"/>
      <c r="AX17" s="196"/>
      <c r="AY17" s="196"/>
      <c r="AZ17" s="196"/>
      <c r="BA17" s="196"/>
      <c r="BB17" s="196"/>
      <c r="BC17" s="196"/>
      <c r="BD17" s="196"/>
      <c r="BE17" s="196"/>
      <c r="BF17" s="196"/>
      <c r="BG17" s="196"/>
      <c r="BH17" s="196"/>
      <c r="BI17" s="196"/>
    </row>
    <row r="18" ht="15.0" customHeight="1">
      <c r="A18" s="196"/>
      <c r="B18" s="200"/>
      <c r="D18" s="154"/>
      <c r="E18" s="10"/>
      <c r="J18" s="300" t="str">
        <f>IF(AND('Mapa de Riesgos de Corrupción'!#REF!="Alta",'Mapa de Riesgos de Corrupción'!#REF!="Leve"),CONCATENATE("R3C",'Mapa de Riesgos de Corrupción'!#REF!),"")</f>
        <v>#ERROR!</v>
      </c>
      <c r="K18" s="301" t="str">
        <f>IF(AND('Mapa de Riesgos de Corrupción'!$AC$11="Alta",'Mapa de Riesgos de Corrupción'!$AE$11="Leve"),CONCATENATE("R3C",'Mapa de Riesgos de Corrupción'!$R$11),"")</f>
        <v/>
      </c>
      <c r="L18" s="301" t="str">
        <f>IF(AND('Mapa de Riesgos de Corrupción'!#REF!="Alta",'Mapa de Riesgos de Corrupción'!#REF!="Leve"),CONCATENATE("R3C",'Mapa de Riesgos de Corrupción'!#REF!),"")</f>
        <v>#ERROR!</v>
      </c>
      <c r="M18" s="301" t="str">
        <f>IF(AND('Mapa de Riesgos de Corrupción'!$AC$12="Alta",'Mapa de Riesgos de Corrupción'!$AE$12="Leve"),CONCATENATE("R3C",'Mapa de Riesgos de Corrupción'!$R$12),"")</f>
        <v/>
      </c>
      <c r="N18" s="301" t="str">
        <f>IF(AND('Mapa de Riesgos de Corrupción'!#REF!="Alta",'Mapa de Riesgos de Corrupción'!#REF!="Leve"),CONCATENATE("R3C",'Mapa de Riesgos de Corrupción'!#REF!),"")</f>
        <v>#ERROR!</v>
      </c>
      <c r="O18" s="302" t="str">
        <f>IF(AND('Mapa de Riesgos de Corrupción'!#REF!="Alta",'Mapa de Riesgos de Corrupción'!#REF!="Leve"),CONCATENATE("R3C",'Mapa de Riesgos de Corrupción'!#REF!),"")</f>
        <v>#ERROR!</v>
      </c>
      <c r="P18" s="300" t="str">
        <f>IF(AND('Mapa de Riesgos de Corrupción'!#REF!="Alta",'Mapa de Riesgos de Corrupción'!#REF!="Menor"),CONCATENATE("R3C",'Mapa de Riesgos de Corrupción'!#REF!),"")</f>
        <v>#ERROR!</v>
      </c>
      <c r="Q18" s="301" t="str">
        <f>IF(AND('Mapa de Riesgos de Corrupción'!$AC$11="Alta",'Mapa de Riesgos de Corrupción'!$AE$11="Menor"),CONCATENATE("R3C",'Mapa de Riesgos de Corrupción'!$R$11),"")</f>
        <v/>
      </c>
      <c r="R18" s="301" t="str">
        <f>IF(AND('Mapa de Riesgos de Corrupción'!#REF!="Alta",'Mapa de Riesgos de Corrupción'!#REF!="Menor"),CONCATENATE("R3C",'Mapa de Riesgos de Corrupción'!#REF!),"")</f>
        <v>#ERROR!</v>
      </c>
      <c r="S18" s="301" t="str">
        <f>IF(AND('Mapa de Riesgos de Corrupción'!$AC$12="Alta",'Mapa de Riesgos de Corrupción'!$AE$12="Menor"),CONCATENATE("R3C",'Mapa de Riesgos de Corrupción'!$R$12),"")</f>
        <v/>
      </c>
      <c r="T18" s="301" t="str">
        <f>IF(AND('Mapa de Riesgos de Corrupción'!#REF!="Alta",'Mapa de Riesgos de Corrupción'!#REF!="Menor"),CONCATENATE("R3C",'Mapa de Riesgos de Corrupción'!#REF!),"")</f>
        <v>#ERROR!</v>
      </c>
      <c r="U18" s="302" t="str">
        <f>IF(AND('Mapa de Riesgos de Corrupción'!#REF!="Alta",'Mapa de Riesgos de Corrupción'!#REF!="Menor"),CONCATENATE("R3C",'Mapa de Riesgos de Corrupción'!#REF!),"")</f>
        <v>#ERROR!</v>
      </c>
      <c r="V18" s="284" t="str">
        <f>IF(AND('Mapa de Riesgos de Corrupción'!#REF!="Alta",'Mapa de Riesgos de Corrupción'!#REF!="Moderado"),CONCATENATE("R3C",'Mapa de Riesgos de Corrupción'!#REF!),"")</f>
        <v>#ERROR!</v>
      </c>
      <c r="W18" s="285" t="str">
        <f>IF(AND('Mapa de Riesgos de Corrupción'!$AC$11="Alta",'Mapa de Riesgos de Corrupción'!$AE$11="Moderado"),CONCATENATE("R3C",'Mapa de Riesgos de Corrupción'!$R$11),"")</f>
        <v/>
      </c>
      <c r="X18" s="285" t="str">
        <f>IF(AND('Mapa de Riesgos de Corrupción'!#REF!="Alta",'Mapa de Riesgos de Corrupción'!#REF!="Moderado"),CONCATENATE("R3C",'Mapa de Riesgos de Corrupción'!#REF!),"")</f>
        <v>#ERROR!</v>
      </c>
      <c r="Y18" s="285" t="str">
        <f>IF(AND('Mapa de Riesgos de Corrupción'!$AC$12="Alta",'Mapa de Riesgos de Corrupción'!$AE$12="Moderado"),CONCATENATE("R3C",'Mapa de Riesgos de Corrupción'!$R$12),"")</f>
        <v/>
      </c>
      <c r="Z18" s="285" t="str">
        <f>IF(AND('Mapa de Riesgos de Corrupción'!#REF!="Alta",'Mapa de Riesgos de Corrupción'!#REF!="Moderado"),CONCATENATE("R3C",'Mapa de Riesgos de Corrupción'!#REF!),"")</f>
        <v>#ERROR!</v>
      </c>
      <c r="AA18" s="286" t="str">
        <f>IF(AND('Mapa de Riesgos de Corrupción'!#REF!="Alta",'Mapa de Riesgos de Corrupción'!#REF!="Moderado"),CONCATENATE("R3C",'Mapa de Riesgos de Corrupción'!#REF!),"")</f>
        <v>#ERROR!</v>
      </c>
      <c r="AB18" s="284" t="str">
        <f>IF(AND('Mapa de Riesgos de Corrupción'!#REF!="Alta",'Mapa de Riesgos de Corrupción'!#REF!="Mayor"),CONCATENATE("R3C",'Mapa de Riesgos de Corrupción'!#REF!),"")</f>
        <v>#ERROR!</v>
      </c>
      <c r="AC18" s="285" t="str">
        <f>IF(AND('Mapa de Riesgos de Corrupción'!$AC$11="Alta",'Mapa de Riesgos de Corrupción'!$AE$11="Mayor"),CONCATENATE("R3C",'Mapa de Riesgos de Corrupción'!$R$11),"")</f>
        <v/>
      </c>
      <c r="AD18" s="285" t="str">
        <f>IF(AND('Mapa de Riesgos de Corrupción'!#REF!="Alta",'Mapa de Riesgos de Corrupción'!#REF!="Mayor"),CONCATENATE("R3C",'Mapa de Riesgos de Corrupción'!#REF!),"")</f>
        <v>#ERROR!</v>
      </c>
      <c r="AE18" s="285" t="str">
        <f>IF(AND('Mapa de Riesgos de Corrupción'!$AC$12="Alta",'Mapa de Riesgos de Corrupción'!$AE$12="Mayor"),CONCATENATE("R3C",'Mapa de Riesgos de Corrupción'!$R$12),"")</f>
        <v/>
      </c>
      <c r="AF18" s="285" t="str">
        <f>IF(AND('Mapa de Riesgos de Corrupción'!#REF!="Alta",'Mapa de Riesgos de Corrupción'!#REF!="Mayor"),CONCATENATE("R3C",'Mapa de Riesgos de Corrupción'!#REF!),"")</f>
        <v>#ERROR!</v>
      </c>
      <c r="AG18" s="286" t="str">
        <f>IF(AND('Mapa de Riesgos de Corrupción'!#REF!="Alta",'Mapa de Riesgos de Corrupción'!#REF!="Mayor"),CONCATENATE("R3C",'Mapa de Riesgos de Corrupción'!#REF!),"")</f>
        <v>#ERROR!</v>
      </c>
      <c r="AH18" s="287" t="str">
        <f>IF(AND('Mapa de Riesgos de Corrupción'!#REF!="Alta",'Mapa de Riesgos de Corrupción'!#REF!="Catastrófico"),CONCATENATE("R3C",'Mapa de Riesgos de Corrupción'!#REF!),"")</f>
        <v>#ERROR!</v>
      </c>
      <c r="AI18" s="288" t="str">
        <f>IF(AND('Mapa de Riesgos de Corrupción'!$AC$11="Alta",'Mapa de Riesgos de Corrupción'!$AE$11="Catastrófico"),CONCATENATE("R3C",'Mapa de Riesgos de Corrupción'!$R$11),"")</f>
        <v/>
      </c>
      <c r="AJ18" s="288" t="str">
        <f>IF(AND('Mapa de Riesgos de Corrupción'!#REF!="Alta",'Mapa de Riesgos de Corrupción'!#REF!="Catastrófico"),CONCATENATE("R3C",'Mapa de Riesgos de Corrupción'!#REF!),"")</f>
        <v>#ERROR!</v>
      </c>
      <c r="AK18" s="288" t="str">
        <f>IF(AND('Mapa de Riesgos de Corrupción'!$AC$12="Alta",'Mapa de Riesgos de Corrupción'!$AE$12="Catastrófico"),CONCATENATE("R3C",'Mapa de Riesgos de Corrupción'!$R$12),"")</f>
        <v/>
      </c>
      <c r="AL18" s="288" t="str">
        <f>IF(AND('Mapa de Riesgos de Corrupción'!#REF!="Alta",'Mapa de Riesgos de Corrupción'!#REF!="Catastrófico"),CONCATENATE("R3C",'Mapa de Riesgos de Corrupción'!#REF!),"")</f>
        <v>#ERROR!</v>
      </c>
      <c r="AM18" s="289" t="str">
        <f>IF(AND('Mapa de Riesgos de Corrupción'!#REF!="Alta",'Mapa de Riesgos de Corrupción'!#REF!="Catastrófico"),CONCATENATE("R3C",'Mapa de Riesgos de Corrupción'!#REF!),"")</f>
        <v>#ERROR!</v>
      </c>
      <c r="AN18" s="196"/>
      <c r="AO18" s="212"/>
      <c r="AT18" s="213"/>
      <c r="AU18" s="196"/>
      <c r="AV18" s="196"/>
      <c r="AW18" s="196"/>
      <c r="AX18" s="196"/>
      <c r="AY18" s="196"/>
      <c r="AZ18" s="196"/>
      <c r="BA18" s="196"/>
      <c r="BB18" s="196"/>
      <c r="BC18" s="196"/>
      <c r="BD18" s="196"/>
      <c r="BE18" s="196"/>
      <c r="BF18" s="196"/>
      <c r="BG18" s="196"/>
      <c r="BH18" s="196"/>
      <c r="BI18" s="196"/>
    </row>
    <row r="19" ht="15.0" customHeight="1">
      <c r="A19" s="196"/>
      <c r="B19" s="200"/>
      <c r="D19" s="154"/>
      <c r="E19" s="10"/>
      <c r="J19" s="300" t="str">
        <f>IF(AND('Mapa de Riesgos de Corrupción'!$AC$13="Alta",'Mapa de Riesgos de Corrupción'!$AE$13="Leve"),CONCATENATE("R4C",'Mapa de Riesgos de Corrupción'!$R$13),"")</f>
        <v/>
      </c>
      <c r="K19" s="301" t="str">
        <f>IF(AND('Mapa de Riesgos de Corrupción'!#REF!="Alta",'Mapa de Riesgos de Corrupción'!#REF!="Leve"),CONCATENATE("R4C",'Mapa de Riesgos de Corrupción'!#REF!),"")</f>
        <v>#ERROR!</v>
      </c>
      <c r="L19" s="301" t="str">
        <f>IF(AND('Mapa de Riesgos de Corrupción'!$AC$14="Alta",'Mapa de Riesgos de Corrupción'!$AE$14="Leve"),CONCATENATE("R4C",'Mapa de Riesgos de Corrupción'!$R$14),"")</f>
        <v/>
      </c>
      <c r="M19" s="301" t="str">
        <f>IF(AND('Mapa de Riesgos de Corrupción'!#REF!="Alta",'Mapa de Riesgos de Corrupción'!#REF!="Leve"),CONCATENATE("R4C",'Mapa de Riesgos de Corrupción'!#REF!),"")</f>
        <v>#ERROR!</v>
      </c>
      <c r="N19" s="301" t="str">
        <f>IF(AND('Mapa de Riesgos de Corrupción'!#REF!="Alta",'Mapa de Riesgos de Corrupción'!#REF!="Leve"),CONCATENATE("R4C",'Mapa de Riesgos de Corrupción'!#REF!),"")</f>
        <v>#ERROR!</v>
      </c>
      <c r="O19" s="302" t="str">
        <f>IF(AND('Mapa de Riesgos de Corrupción'!$AC$15="Alta",'Mapa de Riesgos de Corrupción'!$AE$15="Leve"),CONCATENATE("R4C",'Mapa de Riesgos de Corrupción'!$R$15),"")</f>
        <v/>
      </c>
      <c r="P19" s="300" t="str">
        <f>IF(AND('Mapa de Riesgos de Corrupción'!$AC$13="Alta",'Mapa de Riesgos de Corrupción'!$AE$13="Menor"),CONCATENATE("R4C",'Mapa de Riesgos de Corrupción'!$R$13),"")</f>
        <v/>
      </c>
      <c r="Q19" s="301" t="str">
        <f>IF(AND('Mapa de Riesgos de Corrupción'!#REF!="Alta",'Mapa de Riesgos de Corrupción'!#REF!="Menor"),CONCATENATE("R4C",'Mapa de Riesgos de Corrupción'!#REF!),"")</f>
        <v>#ERROR!</v>
      </c>
      <c r="R19" s="301" t="str">
        <f>IF(AND('Mapa de Riesgos de Corrupción'!$AC$14="Alta",'Mapa de Riesgos de Corrupción'!$AE$14="Menor"),CONCATENATE("R4C",'Mapa de Riesgos de Corrupción'!$R$14),"")</f>
        <v/>
      </c>
      <c r="S19" s="301" t="str">
        <f>IF(AND('Mapa de Riesgos de Corrupción'!#REF!="Alta",'Mapa de Riesgos de Corrupción'!#REF!="Menor"),CONCATENATE("R4C",'Mapa de Riesgos de Corrupción'!#REF!),"")</f>
        <v>#ERROR!</v>
      </c>
      <c r="T19" s="301" t="str">
        <f>IF(AND('Mapa de Riesgos de Corrupción'!#REF!="Alta",'Mapa de Riesgos de Corrupción'!#REF!="Menor"),CONCATENATE("R4C",'Mapa de Riesgos de Corrupción'!#REF!),"")</f>
        <v>#ERROR!</v>
      </c>
      <c r="U19" s="302" t="str">
        <f>IF(AND('Mapa de Riesgos de Corrupción'!$AC$15="Alta",'Mapa de Riesgos de Corrupción'!$AE$15="Menor"),CONCATENATE("R4C",'Mapa de Riesgos de Corrupción'!$R$15),"")</f>
        <v/>
      </c>
      <c r="V19" s="284" t="str">
        <f>IF(AND('Mapa de Riesgos de Corrupción'!$AC$13="Alta",'Mapa de Riesgos de Corrupción'!$AE$13="Moderado"),CONCATENATE("R4C",'Mapa de Riesgos de Corrupción'!$R$13),"")</f>
        <v/>
      </c>
      <c r="W19" s="285" t="str">
        <f>IF(AND('Mapa de Riesgos de Corrupción'!#REF!="Alta",'Mapa de Riesgos de Corrupción'!#REF!="Moderado"),CONCATENATE("R4C",'Mapa de Riesgos de Corrupción'!#REF!),"")</f>
        <v>#ERROR!</v>
      </c>
      <c r="X19" s="285" t="str">
        <f>IF(AND('Mapa de Riesgos de Corrupción'!$AC$14="Alta",'Mapa de Riesgos de Corrupción'!$AE$14="Moderado"),CONCATENATE("R4C",'Mapa de Riesgos de Corrupción'!$R$14),"")</f>
        <v/>
      </c>
      <c r="Y19" s="285" t="str">
        <f>IF(AND('Mapa de Riesgos de Corrupción'!#REF!="Alta",'Mapa de Riesgos de Corrupción'!#REF!="Moderado"),CONCATENATE("R4C",'Mapa de Riesgos de Corrupción'!#REF!),"")</f>
        <v>#ERROR!</v>
      </c>
      <c r="Z19" s="285" t="str">
        <f>IF(AND('Mapa de Riesgos de Corrupción'!#REF!="Alta",'Mapa de Riesgos de Corrupción'!#REF!="Moderado"),CONCATENATE("R4C",'Mapa de Riesgos de Corrupción'!#REF!),"")</f>
        <v>#ERROR!</v>
      </c>
      <c r="AA19" s="286" t="str">
        <f>IF(AND('Mapa de Riesgos de Corrupción'!$AC$15="Alta",'Mapa de Riesgos de Corrupción'!$AE$15="Moderado"),CONCATENATE("R4C",'Mapa de Riesgos de Corrupción'!$R$15),"")</f>
        <v/>
      </c>
      <c r="AB19" s="284" t="str">
        <f>IF(AND('Mapa de Riesgos de Corrupción'!$AC$13="Alta",'Mapa de Riesgos de Corrupción'!$AE$13="Mayor"),CONCATENATE("R4C",'Mapa de Riesgos de Corrupción'!$R$13),"")</f>
        <v/>
      </c>
      <c r="AC19" s="285" t="str">
        <f>IF(AND('Mapa de Riesgos de Corrupción'!#REF!="Alta",'Mapa de Riesgos de Corrupción'!#REF!="Mayor"),CONCATENATE("R4C",'Mapa de Riesgos de Corrupción'!#REF!),"")</f>
        <v>#ERROR!</v>
      </c>
      <c r="AD19" s="285" t="str">
        <f>IF(AND('Mapa de Riesgos de Corrupción'!$AC$14="Alta",'Mapa de Riesgos de Corrupción'!$AE$14="Mayor"),CONCATENATE("R4C",'Mapa de Riesgos de Corrupción'!$R$14),"")</f>
        <v/>
      </c>
      <c r="AE19" s="285" t="str">
        <f>IF(AND('Mapa de Riesgos de Corrupción'!#REF!="Alta",'Mapa de Riesgos de Corrupción'!#REF!="Mayor"),CONCATENATE("R4C",'Mapa de Riesgos de Corrupción'!#REF!),"")</f>
        <v>#ERROR!</v>
      </c>
      <c r="AF19" s="285" t="str">
        <f>IF(AND('Mapa de Riesgos de Corrupción'!#REF!="Alta",'Mapa de Riesgos de Corrupción'!#REF!="Mayor"),CONCATENATE("R4C",'Mapa de Riesgos de Corrupción'!#REF!),"")</f>
        <v>#ERROR!</v>
      </c>
      <c r="AG19" s="286" t="str">
        <f>IF(AND('Mapa de Riesgos de Corrupción'!$AC$15="Alta",'Mapa de Riesgos de Corrupción'!$AE$15="Mayor"),CONCATENATE("R4C",'Mapa de Riesgos de Corrupción'!$R$15),"")</f>
        <v/>
      </c>
      <c r="AH19" s="287" t="str">
        <f>IF(AND('Mapa de Riesgos de Corrupción'!$AC$13="Alta",'Mapa de Riesgos de Corrupción'!$AE$13="Catastrófico"),CONCATENATE("R4C",'Mapa de Riesgos de Corrupción'!$R$13),"")</f>
        <v/>
      </c>
      <c r="AI19" s="288" t="str">
        <f>IF(AND('Mapa de Riesgos de Corrupción'!#REF!="Alta",'Mapa de Riesgos de Corrupción'!#REF!="Catastrófico"),CONCATENATE("R4C",'Mapa de Riesgos de Corrupción'!#REF!),"")</f>
        <v>#ERROR!</v>
      </c>
      <c r="AJ19" s="288" t="str">
        <f>IF(AND('Mapa de Riesgos de Corrupción'!$AC$14="Alta",'Mapa de Riesgos de Corrupción'!$AE$14="Catastrófico"),CONCATENATE("R4C",'Mapa de Riesgos de Corrupción'!$R$14),"")</f>
        <v/>
      </c>
      <c r="AK19" s="288" t="str">
        <f>IF(AND('Mapa de Riesgos de Corrupción'!#REF!="Alta",'Mapa de Riesgos de Corrupción'!#REF!="Catastrófico"),CONCATENATE("R4C",'Mapa de Riesgos de Corrupción'!#REF!),"")</f>
        <v>#ERROR!</v>
      </c>
      <c r="AL19" s="288" t="str">
        <f>IF(AND('Mapa de Riesgos de Corrupción'!#REF!="Alta",'Mapa de Riesgos de Corrupción'!#REF!="Catastrófico"),CONCATENATE("R4C",'Mapa de Riesgos de Corrupción'!#REF!),"")</f>
        <v>#ERROR!</v>
      </c>
      <c r="AM19" s="289" t="str">
        <f>IF(AND('Mapa de Riesgos de Corrupción'!$AC$15="Alta",'Mapa de Riesgos de Corrupción'!$AE$15="Catastrófico"),CONCATENATE("R4C",'Mapa de Riesgos de Corrupción'!$R$15),"")</f>
        <v/>
      </c>
      <c r="AN19" s="196"/>
      <c r="AO19" s="212"/>
      <c r="AT19" s="213"/>
      <c r="AU19" s="196"/>
      <c r="AV19" s="196"/>
      <c r="AW19" s="196"/>
      <c r="AX19" s="196"/>
      <c r="AY19" s="196"/>
      <c r="AZ19" s="196"/>
      <c r="BA19" s="196"/>
      <c r="BB19" s="196"/>
      <c r="BC19" s="196"/>
      <c r="BD19" s="196"/>
      <c r="BE19" s="196"/>
      <c r="BF19" s="196"/>
      <c r="BG19" s="196"/>
      <c r="BH19" s="196"/>
      <c r="BI19" s="196"/>
    </row>
    <row r="20" ht="15.0" customHeight="1">
      <c r="A20" s="196"/>
      <c r="B20" s="200"/>
      <c r="D20" s="154"/>
      <c r="E20" s="10"/>
      <c r="J20" s="300" t="str">
        <f>IF(AND('Mapa de Riesgos de Corrupción'!$AC$16="Alta",'Mapa de Riesgos de Corrupción'!$AE$16="Leve"),CONCATENATE("R5C",'Mapa de Riesgos de Corrupción'!$R$16),"")</f>
        <v/>
      </c>
      <c r="K20" s="301" t="str">
        <f>IF(AND('Mapa de Riesgos de Corrupción'!#REF!="Alta",'Mapa de Riesgos de Corrupción'!#REF!="Leve"),CONCATENATE("R5C",'Mapa de Riesgos de Corrupción'!#REF!),"")</f>
        <v>#ERROR!</v>
      </c>
      <c r="L20" s="301" t="str">
        <f>IF(AND('Mapa de Riesgos de Corrupción'!#REF!="Alta",'Mapa de Riesgos de Corrupción'!#REF!="Leve"),CONCATENATE("R5C",'Mapa de Riesgos de Corrupción'!#REF!),"")</f>
        <v>#ERROR!</v>
      </c>
      <c r="M20" s="301" t="str">
        <f>IF(AND('Mapa de Riesgos de Corrupción'!$AC$17="Alta",'Mapa de Riesgos de Corrupción'!$AE$17="Leve"),CONCATENATE("R5C",'Mapa de Riesgos de Corrupción'!$R$17),"")</f>
        <v/>
      </c>
      <c r="N20" s="301" t="str">
        <f>IF(AND('Mapa de Riesgos de Corrupción'!#REF!="Alta",'Mapa de Riesgos de Corrupción'!#REF!="Leve"),CONCATENATE("R5C",'Mapa de Riesgos de Corrupción'!#REF!),"")</f>
        <v>#ERROR!</v>
      </c>
      <c r="O20" s="302" t="str">
        <f>IF(AND('Mapa de Riesgos de Corrupción'!$AC$18="Alta",'Mapa de Riesgos de Corrupción'!$AE$18="Leve"),CONCATENATE("R5C",'Mapa de Riesgos de Corrupción'!$R$18),"")</f>
        <v/>
      </c>
      <c r="P20" s="300" t="str">
        <f>IF(AND('Mapa de Riesgos de Corrupción'!$AC$16="Alta",'Mapa de Riesgos de Corrupción'!$AE$16="Menor"),CONCATENATE("R5C",'Mapa de Riesgos de Corrupción'!$R$16),"")</f>
        <v/>
      </c>
      <c r="Q20" s="301" t="str">
        <f>IF(AND('Mapa de Riesgos de Corrupción'!#REF!="Alta",'Mapa de Riesgos de Corrupción'!#REF!="Menor"),CONCATENATE("R5C",'Mapa de Riesgos de Corrupción'!#REF!),"")</f>
        <v>#ERROR!</v>
      </c>
      <c r="R20" s="301" t="str">
        <f>IF(AND('Mapa de Riesgos de Corrupción'!#REF!="Alta",'Mapa de Riesgos de Corrupción'!#REF!="Menor"),CONCATENATE("R5C",'Mapa de Riesgos de Corrupción'!#REF!),"")</f>
        <v>#ERROR!</v>
      </c>
      <c r="S20" s="301" t="str">
        <f>IF(AND('Mapa de Riesgos de Corrupción'!$AC$17="Alta",'Mapa de Riesgos de Corrupción'!$AE$17="Menor"),CONCATENATE("R5C",'Mapa de Riesgos de Corrupción'!$R$17),"")</f>
        <v/>
      </c>
      <c r="T20" s="301" t="str">
        <f>IF(AND('Mapa de Riesgos de Corrupción'!#REF!="Alta",'Mapa de Riesgos de Corrupción'!#REF!="Menor"),CONCATENATE("R5C",'Mapa de Riesgos de Corrupción'!#REF!),"")</f>
        <v>#ERROR!</v>
      </c>
      <c r="U20" s="302" t="str">
        <f>IF(AND('Mapa de Riesgos de Corrupción'!$AC$18="Alta",'Mapa de Riesgos de Corrupción'!$AE$18="Menor"),CONCATENATE("R5C",'Mapa de Riesgos de Corrupción'!$R$18),"")</f>
        <v/>
      </c>
      <c r="V20" s="284" t="str">
        <f>IF(AND('Mapa de Riesgos de Corrupción'!$AC$16="Alta",'Mapa de Riesgos de Corrupción'!$AE$16="Moderado"),CONCATENATE("R5C",'Mapa de Riesgos de Corrupción'!$R$16),"")</f>
        <v/>
      </c>
      <c r="W20" s="285" t="str">
        <f>IF(AND('Mapa de Riesgos de Corrupción'!#REF!="Alta",'Mapa de Riesgos de Corrupción'!#REF!="Moderado"),CONCATENATE("R5C",'Mapa de Riesgos de Corrupción'!#REF!),"")</f>
        <v>#ERROR!</v>
      </c>
      <c r="X20" s="285" t="str">
        <f>IF(AND('Mapa de Riesgos de Corrupción'!#REF!="Alta",'Mapa de Riesgos de Corrupción'!#REF!="Moderado"),CONCATENATE("R5C",'Mapa de Riesgos de Corrupción'!#REF!),"")</f>
        <v>#ERROR!</v>
      </c>
      <c r="Y20" s="285" t="str">
        <f>IF(AND('Mapa de Riesgos de Corrupción'!$AC$17="Alta",'Mapa de Riesgos de Corrupción'!$AE$17="Moderado"),CONCATENATE("R5C",'Mapa de Riesgos de Corrupción'!$R$17),"")</f>
        <v/>
      </c>
      <c r="Z20" s="285" t="str">
        <f>IF(AND('Mapa de Riesgos de Corrupción'!#REF!="Alta",'Mapa de Riesgos de Corrupción'!#REF!="Moderado"),CONCATENATE("R5C",'Mapa de Riesgos de Corrupción'!#REF!),"")</f>
        <v>#ERROR!</v>
      </c>
      <c r="AA20" s="286" t="str">
        <f>IF(AND('Mapa de Riesgos de Corrupción'!$AC$18="Alta",'Mapa de Riesgos de Corrupción'!$AE$18="Moderado"),CONCATENATE("R5C",'Mapa de Riesgos de Corrupción'!$R$18),"")</f>
        <v/>
      </c>
      <c r="AB20" s="284" t="str">
        <f>IF(AND('Mapa de Riesgos de Corrupción'!$AC$16="Alta",'Mapa de Riesgos de Corrupción'!$AE$16="Mayor"),CONCATENATE("R5C",'Mapa de Riesgos de Corrupción'!$R$16),"")</f>
        <v/>
      </c>
      <c r="AC20" s="285" t="str">
        <f>IF(AND('Mapa de Riesgos de Corrupción'!#REF!="Alta",'Mapa de Riesgos de Corrupción'!#REF!="Mayor"),CONCATENATE("R5C",'Mapa de Riesgos de Corrupción'!#REF!),"")</f>
        <v>#ERROR!</v>
      </c>
      <c r="AD20" s="285" t="str">
        <f>IF(AND('Mapa de Riesgos de Corrupción'!#REF!="Alta",'Mapa de Riesgos de Corrupción'!#REF!="Mayor"),CONCATENATE("R5C",'Mapa de Riesgos de Corrupción'!#REF!),"")</f>
        <v>#ERROR!</v>
      </c>
      <c r="AE20" s="285" t="str">
        <f>IF(AND('Mapa de Riesgos de Corrupción'!$AC$17="Alta",'Mapa de Riesgos de Corrupción'!$AE$17="Mayor"),CONCATENATE("R5C",'Mapa de Riesgos de Corrupción'!$R$17),"")</f>
        <v/>
      </c>
      <c r="AF20" s="285" t="str">
        <f>IF(AND('Mapa de Riesgos de Corrupción'!#REF!="Alta",'Mapa de Riesgos de Corrupción'!#REF!="Mayor"),CONCATENATE("R5C",'Mapa de Riesgos de Corrupción'!#REF!),"")</f>
        <v>#ERROR!</v>
      </c>
      <c r="AG20" s="286" t="str">
        <f>IF(AND('Mapa de Riesgos de Corrupción'!$AC$18="Alta",'Mapa de Riesgos de Corrupción'!$AE$18="Mayor"),CONCATENATE("R5C",'Mapa de Riesgos de Corrupción'!$R$18),"")</f>
        <v/>
      </c>
      <c r="AH20" s="287" t="str">
        <f>IF(AND('Mapa de Riesgos de Corrupción'!$AC$16="Alta",'Mapa de Riesgos de Corrupción'!$AE$16="Catastrófico"),CONCATENATE("R5C",'Mapa de Riesgos de Corrupción'!$R$16),"")</f>
        <v/>
      </c>
      <c r="AI20" s="288" t="str">
        <f>IF(AND('Mapa de Riesgos de Corrupción'!#REF!="Alta",'Mapa de Riesgos de Corrupción'!#REF!="Catastrófico"),CONCATENATE("R5C",'Mapa de Riesgos de Corrupción'!#REF!),"")</f>
        <v>#ERROR!</v>
      </c>
      <c r="AJ20" s="288" t="str">
        <f>IF(AND('Mapa de Riesgos de Corrupción'!#REF!="Alta",'Mapa de Riesgos de Corrupción'!#REF!="Catastrófico"),CONCATENATE("R5C",'Mapa de Riesgos de Corrupción'!#REF!),"")</f>
        <v>#ERROR!</v>
      </c>
      <c r="AK20" s="288" t="str">
        <f>IF(AND('Mapa de Riesgos de Corrupción'!$AC$17="Alta",'Mapa de Riesgos de Corrupción'!$AE$17="Catastrófico"),CONCATENATE("R5C",'Mapa de Riesgos de Corrupción'!$R$17),"")</f>
        <v/>
      </c>
      <c r="AL20" s="288" t="str">
        <f>IF(AND('Mapa de Riesgos de Corrupción'!#REF!="Alta",'Mapa de Riesgos de Corrupción'!#REF!="Catastrófico"),CONCATENATE("R5C",'Mapa de Riesgos de Corrupción'!#REF!),"")</f>
        <v>#ERROR!</v>
      </c>
      <c r="AM20" s="289" t="str">
        <f>IF(AND('Mapa de Riesgos de Corrupción'!$AC$18="Alta",'Mapa de Riesgos de Corrupción'!$AE$18="Catastrófico"),CONCATENATE("R5C",'Mapa de Riesgos de Corrupción'!$R$18),"")</f>
        <v/>
      </c>
      <c r="AN20" s="196"/>
      <c r="AO20" s="212"/>
      <c r="AT20" s="213"/>
      <c r="AU20" s="196"/>
      <c r="AV20" s="196"/>
      <c r="AW20" s="196"/>
      <c r="AX20" s="196"/>
      <c r="AY20" s="196"/>
      <c r="AZ20" s="196"/>
      <c r="BA20" s="196"/>
      <c r="BB20" s="196"/>
      <c r="BC20" s="196"/>
      <c r="BD20" s="196"/>
      <c r="BE20" s="196"/>
      <c r="BF20" s="196"/>
      <c r="BG20" s="196"/>
      <c r="BH20" s="196"/>
      <c r="BI20" s="196"/>
    </row>
    <row r="21" ht="15.0" customHeight="1">
      <c r="A21" s="196"/>
      <c r="B21" s="200"/>
      <c r="D21" s="154"/>
      <c r="E21" s="10"/>
      <c r="J21" s="300" t="str">
        <f>IF(AND('Mapa de Riesgos de Corrupción'!#REF!="Alta",'Mapa de Riesgos de Corrupción'!#REF!="Leve"),CONCATENATE("R6C",'Mapa de Riesgos de Corrupción'!#REF!),"")</f>
        <v>#ERROR!</v>
      </c>
      <c r="K21" s="301" t="str">
        <f>IF(AND('Mapa de Riesgos de Corrupción'!#REF!="Alta",'Mapa de Riesgos de Corrupción'!#REF!="Leve"),CONCATENATE("R6C",'Mapa de Riesgos de Corrupción'!#REF!),"")</f>
        <v>#ERROR!</v>
      </c>
      <c r="L21" s="301" t="str">
        <f>IF(AND('Mapa de Riesgos de Corrupción'!#REF!="Alta",'Mapa de Riesgos de Corrupción'!#REF!="Leve"),CONCATENATE("R6C",'Mapa de Riesgos de Corrupción'!#REF!),"")</f>
        <v>#ERROR!</v>
      </c>
      <c r="M21" s="301" t="str">
        <f>IF(AND('Mapa de Riesgos de Corrupción'!#REF!="Alta",'Mapa de Riesgos de Corrupción'!#REF!="Leve"),CONCATENATE("R6C",'Mapa de Riesgos de Corrupción'!#REF!),"")</f>
        <v>#ERROR!</v>
      </c>
      <c r="N21" s="301" t="str">
        <f>IF(AND('Mapa de Riesgos de Corrupción'!#REF!="Alta",'Mapa de Riesgos de Corrupción'!#REF!="Leve"),CONCATENATE("R6C",'Mapa de Riesgos de Corrupción'!#REF!),"")</f>
        <v>#ERROR!</v>
      </c>
      <c r="O21" s="302" t="str">
        <f>IF(AND('Mapa de Riesgos de Corrupción'!#REF!="Alta",'Mapa de Riesgos de Corrupción'!#REF!="Leve"),CONCATENATE("R6C",'Mapa de Riesgos de Corrupción'!#REF!),"")</f>
        <v>#ERROR!</v>
      </c>
      <c r="P21" s="300" t="str">
        <f>IF(AND('Mapa de Riesgos de Corrupción'!#REF!="Alta",'Mapa de Riesgos de Corrupción'!#REF!="Menor"),CONCATENATE("R6C",'Mapa de Riesgos de Corrupción'!#REF!),"")</f>
        <v>#ERROR!</v>
      </c>
      <c r="Q21" s="301" t="str">
        <f>IF(AND('Mapa de Riesgos de Corrupción'!#REF!="Alta",'Mapa de Riesgos de Corrupción'!#REF!="Menor"),CONCATENATE("R6C",'Mapa de Riesgos de Corrupción'!#REF!),"")</f>
        <v>#ERROR!</v>
      </c>
      <c r="R21" s="301" t="str">
        <f>IF(AND('Mapa de Riesgos de Corrupción'!#REF!="Alta",'Mapa de Riesgos de Corrupción'!#REF!="Menor"),CONCATENATE("R6C",'Mapa de Riesgos de Corrupción'!#REF!),"")</f>
        <v>#ERROR!</v>
      </c>
      <c r="S21" s="301" t="str">
        <f>IF(AND('Mapa de Riesgos de Corrupción'!#REF!="Alta",'Mapa de Riesgos de Corrupción'!#REF!="Menor"),CONCATENATE("R6C",'Mapa de Riesgos de Corrupción'!#REF!),"")</f>
        <v>#ERROR!</v>
      </c>
      <c r="T21" s="301" t="str">
        <f>IF(AND('Mapa de Riesgos de Corrupción'!#REF!="Alta",'Mapa de Riesgos de Corrupción'!#REF!="Menor"),CONCATENATE("R6C",'Mapa de Riesgos de Corrupción'!#REF!),"")</f>
        <v>#ERROR!</v>
      </c>
      <c r="U21" s="302" t="str">
        <f>IF(AND('Mapa de Riesgos de Corrupción'!#REF!="Alta",'Mapa de Riesgos de Corrupción'!#REF!="Menor"),CONCATENATE("R6C",'Mapa de Riesgos de Corrupción'!#REF!),"")</f>
        <v>#ERROR!</v>
      </c>
      <c r="V21" s="284" t="str">
        <f>IF(AND('Mapa de Riesgos de Corrupción'!#REF!="Alta",'Mapa de Riesgos de Corrupción'!#REF!="Moderado"),CONCATENATE("R6C",'Mapa de Riesgos de Corrupción'!#REF!),"")</f>
        <v>#ERROR!</v>
      </c>
      <c r="W21" s="285" t="str">
        <f>IF(AND('Mapa de Riesgos de Corrupción'!#REF!="Alta",'Mapa de Riesgos de Corrupción'!#REF!="Moderado"),CONCATENATE("R6C",'Mapa de Riesgos de Corrupción'!#REF!),"")</f>
        <v>#ERROR!</v>
      </c>
      <c r="X21" s="285" t="str">
        <f>IF(AND('Mapa de Riesgos de Corrupción'!#REF!="Alta",'Mapa de Riesgos de Corrupción'!#REF!="Moderado"),CONCATENATE("R6C",'Mapa de Riesgos de Corrupción'!#REF!),"")</f>
        <v>#ERROR!</v>
      </c>
      <c r="Y21" s="285" t="str">
        <f>IF(AND('Mapa de Riesgos de Corrupción'!#REF!="Alta",'Mapa de Riesgos de Corrupción'!#REF!="Moderado"),CONCATENATE("R6C",'Mapa de Riesgos de Corrupción'!#REF!),"")</f>
        <v>#ERROR!</v>
      </c>
      <c r="Z21" s="285" t="str">
        <f>IF(AND('Mapa de Riesgos de Corrupción'!#REF!="Alta",'Mapa de Riesgos de Corrupción'!#REF!="Moderado"),CONCATENATE("R6C",'Mapa de Riesgos de Corrupción'!#REF!),"")</f>
        <v>#ERROR!</v>
      </c>
      <c r="AA21" s="286" t="str">
        <f>IF(AND('Mapa de Riesgos de Corrupción'!#REF!="Alta",'Mapa de Riesgos de Corrupción'!#REF!="Moderado"),CONCATENATE("R6C",'Mapa de Riesgos de Corrupción'!#REF!),"")</f>
        <v>#ERROR!</v>
      </c>
      <c r="AB21" s="284" t="str">
        <f>IF(AND('Mapa de Riesgos de Corrupción'!#REF!="Alta",'Mapa de Riesgos de Corrupción'!#REF!="Mayor"),CONCATENATE("R6C",'Mapa de Riesgos de Corrupción'!#REF!),"")</f>
        <v>#ERROR!</v>
      </c>
      <c r="AC21" s="285" t="str">
        <f>IF(AND('Mapa de Riesgos de Corrupción'!#REF!="Alta",'Mapa de Riesgos de Corrupción'!#REF!="Mayor"),CONCATENATE("R6C",'Mapa de Riesgos de Corrupción'!#REF!),"")</f>
        <v>#ERROR!</v>
      </c>
      <c r="AD21" s="285" t="str">
        <f>IF(AND('Mapa de Riesgos de Corrupción'!#REF!="Alta",'Mapa de Riesgos de Corrupción'!#REF!="Mayor"),CONCATENATE("R6C",'Mapa de Riesgos de Corrupción'!#REF!),"")</f>
        <v>#ERROR!</v>
      </c>
      <c r="AE21" s="285" t="str">
        <f>IF(AND('Mapa de Riesgos de Corrupción'!#REF!="Alta",'Mapa de Riesgos de Corrupción'!#REF!="Mayor"),CONCATENATE("R6C",'Mapa de Riesgos de Corrupción'!#REF!),"")</f>
        <v>#ERROR!</v>
      </c>
      <c r="AF21" s="285" t="str">
        <f>IF(AND('Mapa de Riesgos de Corrupción'!#REF!="Alta",'Mapa de Riesgos de Corrupción'!#REF!="Mayor"),CONCATENATE("R6C",'Mapa de Riesgos de Corrupción'!#REF!),"")</f>
        <v>#ERROR!</v>
      </c>
      <c r="AG21" s="286" t="str">
        <f>IF(AND('Mapa de Riesgos de Corrupción'!#REF!="Alta",'Mapa de Riesgos de Corrupción'!#REF!="Mayor"),CONCATENATE("R6C",'Mapa de Riesgos de Corrupción'!#REF!),"")</f>
        <v>#ERROR!</v>
      </c>
      <c r="AH21" s="287" t="str">
        <f>IF(AND('Mapa de Riesgos de Corrupción'!#REF!="Alta",'Mapa de Riesgos de Corrupción'!#REF!="Catastrófico"),CONCATENATE("R6C",'Mapa de Riesgos de Corrupción'!#REF!),"")</f>
        <v>#ERROR!</v>
      </c>
      <c r="AI21" s="288" t="str">
        <f>IF(AND('Mapa de Riesgos de Corrupción'!#REF!="Alta",'Mapa de Riesgos de Corrupción'!#REF!="Catastrófico"),CONCATENATE("R6C",'Mapa de Riesgos de Corrupción'!#REF!),"")</f>
        <v>#ERROR!</v>
      </c>
      <c r="AJ21" s="288" t="str">
        <f>IF(AND('Mapa de Riesgos de Corrupción'!#REF!="Alta",'Mapa de Riesgos de Corrupción'!#REF!="Catastrófico"),CONCATENATE("R6C",'Mapa de Riesgos de Corrupción'!#REF!),"")</f>
        <v>#ERROR!</v>
      </c>
      <c r="AK21" s="288" t="str">
        <f>IF(AND('Mapa de Riesgos de Corrupción'!#REF!="Alta",'Mapa de Riesgos de Corrupción'!#REF!="Catastrófico"),CONCATENATE("R6C",'Mapa de Riesgos de Corrupción'!#REF!),"")</f>
        <v>#ERROR!</v>
      </c>
      <c r="AL21" s="288" t="str">
        <f>IF(AND('Mapa de Riesgos de Corrupción'!#REF!="Alta",'Mapa de Riesgos de Corrupción'!#REF!="Catastrófico"),CONCATENATE("R6C",'Mapa de Riesgos de Corrupción'!#REF!),"")</f>
        <v>#ERROR!</v>
      </c>
      <c r="AM21" s="289" t="str">
        <f>IF(AND('Mapa de Riesgos de Corrupción'!#REF!="Alta",'Mapa de Riesgos de Corrupción'!#REF!="Catastrófico"),CONCATENATE("R6C",'Mapa de Riesgos de Corrupción'!#REF!),"")</f>
        <v>#ERROR!</v>
      </c>
      <c r="AN21" s="196"/>
      <c r="AO21" s="212"/>
      <c r="AT21" s="213"/>
      <c r="AU21" s="196"/>
      <c r="AV21" s="196"/>
      <c r="AW21" s="196"/>
      <c r="AX21" s="196"/>
      <c r="AY21" s="196"/>
      <c r="AZ21" s="196"/>
      <c r="BA21" s="196"/>
      <c r="BB21" s="196"/>
      <c r="BC21" s="196"/>
      <c r="BD21" s="196"/>
      <c r="BE21" s="196"/>
      <c r="BF21" s="196"/>
      <c r="BG21" s="196"/>
      <c r="BH21" s="196"/>
      <c r="BI21" s="196"/>
    </row>
    <row r="22" ht="15.0" customHeight="1">
      <c r="A22" s="196"/>
      <c r="B22" s="200"/>
      <c r="D22" s="154"/>
      <c r="E22" s="10"/>
      <c r="J22" s="300" t="str">
        <f>IF(AND('Mapa de Riesgos de Corrupción'!#REF!="Alta",'Mapa de Riesgos de Corrupción'!#REF!="Leve"),CONCATENATE("R7C",'Mapa de Riesgos de Corrupción'!#REF!),"")</f>
        <v>#ERROR!</v>
      </c>
      <c r="K22" s="301" t="str">
        <f>IF(AND('Mapa de Riesgos de Corrupción'!$AC$19="Alta",'Mapa de Riesgos de Corrupción'!$AE$19="Leve"),CONCATENATE("R7C",'Mapa de Riesgos de Corrupción'!$R$19),"")</f>
        <v/>
      </c>
      <c r="L22" s="301" t="str">
        <f>IF(AND('Mapa de Riesgos de Corrupción'!#REF!="Alta",'Mapa de Riesgos de Corrupción'!#REF!="Leve"),CONCATENATE("R7C",'Mapa de Riesgos de Corrupción'!#REF!),"")</f>
        <v>#ERROR!</v>
      </c>
      <c r="M22" s="301" t="str">
        <f>IF(AND('Mapa de Riesgos de Corrupción'!$AC$20="Alta",'Mapa de Riesgos de Corrupción'!$AE$20="Leve"),CONCATENATE("R7C",'Mapa de Riesgos de Corrupción'!$R$20),"")</f>
        <v/>
      </c>
      <c r="N22" s="301" t="str">
        <f>IF(AND('Mapa de Riesgos de Corrupción'!#REF!="Alta",'Mapa de Riesgos de Corrupción'!#REF!="Leve"),CONCATENATE("R7C",'Mapa de Riesgos de Corrupción'!#REF!),"")</f>
        <v>#ERROR!</v>
      </c>
      <c r="O22" s="302" t="str">
        <f>IF(AND('Mapa de Riesgos de Corrupción'!#REF!="Alta",'Mapa de Riesgos de Corrupción'!#REF!="Leve"),CONCATENATE("R7C",'Mapa de Riesgos de Corrupción'!#REF!),"")</f>
        <v>#ERROR!</v>
      </c>
      <c r="P22" s="300" t="str">
        <f>IF(AND('Mapa de Riesgos de Corrupción'!#REF!="Alta",'Mapa de Riesgos de Corrupción'!#REF!="Menor"),CONCATENATE("R7C",'Mapa de Riesgos de Corrupción'!#REF!),"")</f>
        <v>#ERROR!</v>
      </c>
      <c r="Q22" s="301" t="str">
        <f>IF(AND('Mapa de Riesgos de Corrupción'!$AC$19="Alta",'Mapa de Riesgos de Corrupción'!$AE$19="Menor"),CONCATENATE("R7C",'Mapa de Riesgos de Corrupción'!$R$19),"")</f>
        <v/>
      </c>
      <c r="R22" s="301" t="str">
        <f>IF(AND('Mapa de Riesgos de Corrupción'!#REF!="Alta",'Mapa de Riesgos de Corrupción'!#REF!="Menor"),CONCATENATE("R7C",'Mapa de Riesgos de Corrupción'!#REF!),"")</f>
        <v>#ERROR!</v>
      </c>
      <c r="S22" s="301" t="str">
        <f>IF(AND('Mapa de Riesgos de Corrupción'!$AC$20="Alta",'Mapa de Riesgos de Corrupción'!$AE$20="Menor"),CONCATENATE("R7C",'Mapa de Riesgos de Corrupción'!$R$20),"")</f>
        <v/>
      </c>
      <c r="T22" s="301" t="str">
        <f>IF(AND('Mapa de Riesgos de Corrupción'!#REF!="Alta",'Mapa de Riesgos de Corrupción'!#REF!="Menor"),CONCATENATE("R7C",'Mapa de Riesgos de Corrupción'!#REF!),"")</f>
        <v>#ERROR!</v>
      </c>
      <c r="U22" s="302" t="str">
        <f>IF(AND('Mapa de Riesgos de Corrupción'!#REF!="Alta",'Mapa de Riesgos de Corrupción'!#REF!="Menor"),CONCATENATE("R7C",'Mapa de Riesgos de Corrupción'!#REF!),"")</f>
        <v>#ERROR!</v>
      </c>
      <c r="V22" s="284" t="str">
        <f>IF(AND('Mapa de Riesgos de Corrupción'!#REF!="Alta",'Mapa de Riesgos de Corrupción'!#REF!="Moderado"),CONCATENATE("R7C",'Mapa de Riesgos de Corrupción'!#REF!),"")</f>
        <v>#ERROR!</v>
      </c>
      <c r="W22" s="285" t="str">
        <f>IF(AND('Mapa de Riesgos de Corrupción'!$AC$19="Alta",'Mapa de Riesgos de Corrupción'!$AE$19="Moderado"),CONCATENATE("R7C",'Mapa de Riesgos de Corrupción'!$R$19),"")</f>
        <v/>
      </c>
      <c r="X22" s="285" t="str">
        <f>IF(AND('Mapa de Riesgos de Corrupción'!#REF!="Alta",'Mapa de Riesgos de Corrupción'!#REF!="Moderado"),CONCATENATE("R7C",'Mapa de Riesgos de Corrupción'!#REF!),"")</f>
        <v>#ERROR!</v>
      </c>
      <c r="Y22" s="285" t="str">
        <f>IF(AND('Mapa de Riesgos de Corrupción'!$AC$20="Alta",'Mapa de Riesgos de Corrupción'!$AE$20="Moderado"),CONCATENATE("R7C",'Mapa de Riesgos de Corrupción'!$R$20),"")</f>
        <v/>
      </c>
      <c r="Z22" s="285" t="str">
        <f>IF(AND('Mapa de Riesgos de Corrupción'!#REF!="Alta",'Mapa de Riesgos de Corrupción'!#REF!="Moderado"),CONCATENATE("R7C",'Mapa de Riesgos de Corrupción'!#REF!),"")</f>
        <v>#ERROR!</v>
      </c>
      <c r="AA22" s="286" t="str">
        <f>IF(AND('Mapa de Riesgos de Corrupción'!#REF!="Alta",'Mapa de Riesgos de Corrupción'!#REF!="Moderado"),CONCATENATE("R7C",'Mapa de Riesgos de Corrupción'!#REF!),"")</f>
        <v>#ERROR!</v>
      </c>
      <c r="AB22" s="284" t="str">
        <f>IF(AND('Mapa de Riesgos de Corrupción'!#REF!="Alta",'Mapa de Riesgos de Corrupción'!#REF!="Mayor"),CONCATENATE("R7C",'Mapa de Riesgos de Corrupción'!#REF!),"")</f>
        <v>#ERROR!</v>
      </c>
      <c r="AC22" s="285" t="str">
        <f>IF(AND('Mapa de Riesgos de Corrupción'!$AC$19="Alta",'Mapa de Riesgos de Corrupción'!$AE$19="Mayor"),CONCATENATE("R7C",'Mapa de Riesgos de Corrupción'!$R$19),"")</f>
        <v/>
      </c>
      <c r="AD22" s="285" t="str">
        <f>IF(AND('Mapa de Riesgos de Corrupción'!#REF!="Alta",'Mapa de Riesgos de Corrupción'!#REF!="Mayor"),CONCATENATE("R7C",'Mapa de Riesgos de Corrupción'!#REF!),"")</f>
        <v>#ERROR!</v>
      </c>
      <c r="AE22" s="285" t="str">
        <f>IF(AND('Mapa de Riesgos de Corrupción'!$AC$20="Alta",'Mapa de Riesgos de Corrupción'!$AE$20="Mayor"),CONCATENATE("R7C",'Mapa de Riesgos de Corrupción'!$R$20),"")</f>
        <v/>
      </c>
      <c r="AF22" s="285" t="str">
        <f>IF(AND('Mapa de Riesgos de Corrupción'!#REF!="Alta",'Mapa de Riesgos de Corrupción'!#REF!="Mayor"),CONCATENATE("R7C",'Mapa de Riesgos de Corrupción'!#REF!),"")</f>
        <v>#ERROR!</v>
      </c>
      <c r="AG22" s="286" t="str">
        <f>IF(AND('Mapa de Riesgos de Corrupción'!#REF!="Alta",'Mapa de Riesgos de Corrupción'!#REF!="Mayor"),CONCATENATE("R7C",'Mapa de Riesgos de Corrupción'!#REF!),"")</f>
        <v>#ERROR!</v>
      </c>
      <c r="AH22" s="287" t="str">
        <f>IF(AND('Mapa de Riesgos de Corrupción'!#REF!="Alta",'Mapa de Riesgos de Corrupción'!#REF!="Catastrófico"),CONCATENATE("R7C",'Mapa de Riesgos de Corrupción'!#REF!),"")</f>
        <v>#ERROR!</v>
      </c>
      <c r="AI22" s="288" t="str">
        <f>IF(AND('Mapa de Riesgos de Corrupción'!$AC$19="Alta",'Mapa de Riesgos de Corrupción'!$AE$19="Catastrófico"),CONCATENATE("R7C",'Mapa de Riesgos de Corrupción'!$R$19),"")</f>
        <v/>
      </c>
      <c r="AJ22" s="288" t="str">
        <f>IF(AND('Mapa de Riesgos de Corrupción'!#REF!="Alta",'Mapa de Riesgos de Corrupción'!#REF!="Catastrófico"),CONCATENATE("R7C",'Mapa de Riesgos de Corrupción'!#REF!),"")</f>
        <v>#ERROR!</v>
      </c>
      <c r="AK22" s="288" t="str">
        <f>IF(AND('Mapa de Riesgos de Corrupción'!$AC$20="Alta",'Mapa de Riesgos de Corrupción'!$AE$20="Catastrófico"),CONCATENATE("R7C",'Mapa de Riesgos de Corrupción'!$R$20),"")</f>
        <v/>
      </c>
      <c r="AL22" s="288" t="str">
        <f>IF(AND('Mapa de Riesgos de Corrupción'!#REF!="Alta",'Mapa de Riesgos de Corrupción'!#REF!="Catastrófico"),CONCATENATE("R7C",'Mapa de Riesgos de Corrupción'!#REF!),"")</f>
        <v>#ERROR!</v>
      </c>
      <c r="AM22" s="289" t="str">
        <f>IF(AND('Mapa de Riesgos de Corrupción'!#REF!="Alta",'Mapa de Riesgos de Corrupción'!#REF!="Catastrófico"),CONCATENATE("R7C",'Mapa de Riesgos de Corrupción'!#REF!),"")</f>
        <v>#ERROR!</v>
      </c>
      <c r="AN22" s="196"/>
      <c r="AO22" s="212"/>
      <c r="AT22" s="213"/>
      <c r="AU22" s="196"/>
      <c r="AV22" s="196"/>
      <c r="AW22" s="196"/>
      <c r="AX22" s="196"/>
      <c r="AY22" s="196"/>
      <c r="AZ22" s="196"/>
      <c r="BA22" s="196"/>
      <c r="BB22" s="196"/>
      <c r="BC22" s="196"/>
      <c r="BD22" s="196"/>
      <c r="BE22" s="196"/>
      <c r="BF22" s="196"/>
      <c r="BG22" s="196"/>
      <c r="BH22" s="196"/>
      <c r="BI22" s="196"/>
    </row>
    <row r="23" ht="15.0" customHeight="1">
      <c r="A23" s="196"/>
      <c r="B23" s="200"/>
      <c r="D23" s="154"/>
      <c r="E23" s="10"/>
      <c r="J23" s="300" t="str">
        <f>IF(AND('Mapa de Riesgos de Corrupción'!#REF!="Alta",'Mapa de Riesgos de Corrupción'!#REF!="Leve"),CONCATENATE("R8C",'Mapa de Riesgos de Corrupción'!#REF!),"")</f>
        <v>#ERROR!</v>
      </c>
      <c r="K23" s="301" t="str">
        <f>IF(AND('Mapa de Riesgos de Corrupción'!#REF!="Alta",'Mapa de Riesgos de Corrupción'!#REF!="Leve"),CONCATENATE("R8C",'Mapa de Riesgos de Corrupción'!#REF!),"")</f>
        <v>#ERROR!</v>
      </c>
      <c r="L23" s="301" t="str">
        <f>IF(AND('Mapa de Riesgos de Corrupción'!#REF!="Alta",'Mapa de Riesgos de Corrupción'!#REF!="Leve"),CONCATENATE("R8C",'Mapa de Riesgos de Corrupción'!#REF!),"")</f>
        <v>#ERROR!</v>
      </c>
      <c r="M23" s="301" t="str">
        <f>IF(AND('Mapa de Riesgos de Corrupción'!#REF!="Alta",'Mapa de Riesgos de Corrupción'!#REF!="Leve"),CONCATENATE("R8C",'Mapa de Riesgos de Corrupción'!#REF!),"")</f>
        <v>#ERROR!</v>
      </c>
      <c r="N23" s="301" t="str">
        <f>IF(AND('Mapa de Riesgos de Corrupción'!#REF!="Alta",'Mapa de Riesgos de Corrupción'!#REF!="Leve"),CONCATENATE("R8C",'Mapa de Riesgos de Corrupción'!#REF!),"")</f>
        <v>#ERROR!</v>
      </c>
      <c r="O23" s="302" t="str">
        <f>IF(AND('Mapa de Riesgos de Corrupción'!#REF!="Alta",'Mapa de Riesgos de Corrupción'!#REF!="Leve"),CONCATENATE("R8C",'Mapa de Riesgos de Corrupción'!#REF!),"")</f>
        <v>#ERROR!</v>
      </c>
      <c r="P23" s="300" t="str">
        <f>IF(AND('Mapa de Riesgos de Corrupción'!#REF!="Alta",'Mapa de Riesgos de Corrupción'!#REF!="Menor"),CONCATENATE("R8C",'Mapa de Riesgos de Corrupción'!#REF!),"")</f>
        <v>#ERROR!</v>
      </c>
      <c r="Q23" s="301" t="str">
        <f>IF(AND('Mapa de Riesgos de Corrupción'!#REF!="Alta",'Mapa de Riesgos de Corrupción'!#REF!="Menor"),CONCATENATE("R8C",'Mapa de Riesgos de Corrupción'!#REF!),"")</f>
        <v>#ERROR!</v>
      </c>
      <c r="R23" s="301" t="str">
        <f>IF(AND('Mapa de Riesgos de Corrupción'!#REF!="Alta",'Mapa de Riesgos de Corrupción'!#REF!="Menor"),CONCATENATE("R8C",'Mapa de Riesgos de Corrupción'!#REF!),"")</f>
        <v>#ERROR!</v>
      </c>
      <c r="S23" s="301" t="str">
        <f>IF(AND('Mapa de Riesgos de Corrupción'!#REF!="Alta",'Mapa de Riesgos de Corrupción'!#REF!="Menor"),CONCATENATE("R8C",'Mapa de Riesgos de Corrupción'!#REF!),"")</f>
        <v>#ERROR!</v>
      </c>
      <c r="T23" s="301" t="str">
        <f>IF(AND('Mapa de Riesgos de Corrupción'!#REF!="Alta",'Mapa de Riesgos de Corrupción'!#REF!="Menor"),CONCATENATE("R8C",'Mapa de Riesgos de Corrupción'!#REF!),"")</f>
        <v>#ERROR!</v>
      </c>
      <c r="U23" s="302" t="str">
        <f>IF(AND('Mapa de Riesgos de Corrupción'!#REF!="Alta",'Mapa de Riesgos de Corrupción'!#REF!="Menor"),CONCATENATE("R8C",'Mapa de Riesgos de Corrupción'!#REF!),"")</f>
        <v>#ERROR!</v>
      </c>
      <c r="V23" s="284" t="str">
        <f>IF(AND('Mapa de Riesgos de Corrupción'!#REF!="Alta",'Mapa de Riesgos de Corrupción'!#REF!="Moderado"),CONCATENATE("R8C",'Mapa de Riesgos de Corrupción'!#REF!),"")</f>
        <v>#ERROR!</v>
      </c>
      <c r="W23" s="285" t="str">
        <f>IF(AND('Mapa de Riesgos de Corrupción'!#REF!="Alta",'Mapa de Riesgos de Corrupción'!#REF!="Moderado"),CONCATENATE("R8C",'Mapa de Riesgos de Corrupción'!#REF!),"")</f>
        <v>#ERROR!</v>
      </c>
      <c r="X23" s="285" t="str">
        <f>IF(AND('Mapa de Riesgos de Corrupción'!#REF!="Alta",'Mapa de Riesgos de Corrupción'!#REF!="Moderado"),CONCATENATE("R8C",'Mapa de Riesgos de Corrupción'!#REF!),"")</f>
        <v>#ERROR!</v>
      </c>
      <c r="Y23" s="285" t="str">
        <f>IF(AND('Mapa de Riesgos de Corrupción'!#REF!="Alta",'Mapa de Riesgos de Corrupción'!#REF!="Moderado"),CONCATENATE("R8C",'Mapa de Riesgos de Corrupción'!#REF!),"")</f>
        <v>#ERROR!</v>
      </c>
      <c r="Z23" s="285" t="str">
        <f>IF(AND('Mapa de Riesgos de Corrupción'!#REF!="Alta",'Mapa de Riesgos de Corrupción'!#REF!="Moderado"),CONCATENATE("R8C",'Mapa de Riesgos de Corrupción'!#REF!),"")</f>
        <v>#ERROR!</v>
      </c>
      <c r="AA23" s="286" t="str">
        <f>IF(AND('Mapa de Riesgos de Corrupción'!#REF!="Alta",'Mapa de Riesgos de Corrupción'!#REF!="Moderado"),CONCATENATE("R8C",'Mapa de Riesgos de Corrupción'!#REF!),"")</f>
        <v>#ERROR!</v>
      </c>
      <c r="AB23" s="284" t="str">
        <f>IF(AND('Mapa de Riesgos de Corrupción'!#REF!="Alta",'Mapa de Riesgos de Corrupción'!#REF!="Mayor"),CONCATENATE("R8C",'Mapa de Riesgos de Corrupción'!#REF!),"")</f>
        <v>#ERROR!</v>
      </c>
      <c r="AC23" s="285" t="str">
        <f>IF(AND('Mapa de Riesgos de Corrupción'!#REF!="Alta",'Mapa de Riesgos de Corrupción'!#REF!="Mayor"),CONCATENATE("R8C",'Mapa de Riesgos de Corrupción'!#REF!),"")</f>
        <v>#ERROR!</v>
      </c>
      <c r="AD23" s="285" t="str">
        <f>IF(AND('Mapa de Riesgos de Corrupción'!#REF!="Alta",'Mapa de Riesgos de Corrupción'!#REF!="Mayor"),CONCATENATE("R8C",'Mapa de Riesgos de Corrupción'!#REF!),"")</f>
        <v>#ERROR!</v>
      </c>
      <c r="AE23" s="285" t="str">
        <f>IF(AND('Mapa de Riesgos de Corrupción'!#REF!="Alta",'Mapa de Riesgos de Corrupción'!#REF!="Mayor"),CONCATENATE("R8C",'Mapa de Riesgos de Corrupción'!#REF!),"")</f>
        <v>#ERROR!</v>
      </c>
      <c r="AF23" s="285" t="str">
        <f>IF(AND('Mapa de Riesgos de Corrupción'!#REF!="Alta",'Mapa de Riesgos de Corrupción'!#REF!="Mayor"),CONCATENATE("R8C",'Mapa de Riesgos de Corrupción'!#REF!),"")</f>
        <v>#ERROR!</v>
      </c>
      <c r="AG23" s="286" t="str">
        <f>IF(AND('Mapa de Riesgos de Corrupción'!#REF!="Alta",'Mapa de Riesgos de Corrupción'!#REF!="Mayor"),CONCATENATE("R8C",'Mapa de Riesgos de Corrupción'!#REF!),"")</f>
        <v>#ERROR!</v>
      </c>
      <c r="AH23" s="287" t="str">
        <f>IF(AND('Mapa de Riesgos de Corrupción'!#REF!="Alta",'Mapa de Riesgos de Corrupción'!#REF!="Catastrófico"),CONCATENATE("R8C",'Mapa de Riesgos de Corrupción'!#REF!),"")</f>
        <v>#ERROR!</v>
      </c>
      <c r="AI23" s="288" t="str">
        <f>IF(AND('Mapa de Riesgos de Corrupción'!#REF!="Alta",'Mapa de Riesgos de Corrupción'!#REF!="Catastrófico"),CONCATENATE("R8C",'Mapa de Riesgos de Corrupción'!#REF!),"")</f>
        <v>#ERROR!</v>
      </c>
      <c r="AJ23" s="288" t="str">
        <f>IF(AND('Mapa de Riesgos de Corrupción'!#REF!="Alta",'Mapa de Riesgos de Corrupción'!#REF!="Catastrófico"),CONCATENATE("R8C",'Mapa de Riesgos de Corrupción'!#REF!),"")</f>
        <v>#ERROR!</v>
      </c>
      <c r="AK23" s="288" t="str">
        <f>IF(AND('Mapa de Riesgos de Corrupción'!#REF!="Alta",'Mapa de Riesgos de Corrupción'!#REF!="Catastrófico"),CONCATENATE("R8C",'Mapa de Riesgos de Corrupción'!#REF!),"")</f>
        <v>#ERROR!</v>
      </c>
      <c r="AL23" s="288" t="str">
        <f>IF(AND('Mapa de Riesgos de Corrupción'!#REF!="Alta",'Mapa de Riesgos de Corrupción'!#REF!="Catastrófico"),CONCATENATE("R8C",'Mapa de Riesgos de Corrupción'!#REF!),"")</f>
        <v>#ERROR!</v>
      </c>
      <c r="AM23" s="289" t="str">
        <f>IF(AND('Mapa de Riesgos de Corrupción'!#REF!="Alta",'Mapa de Riesgos de Corrupción'!#REF!="Catastrófico"),CONCATENATE("R8C",'Mapa de Riesgos de Corrupción'!#REF!),"")</f>
        <v>#ERROR!</v>
      </c>
      <c r="AN23" s="196"/>
      <c r="AO23" s="212"/>
      <c r="AT23" s="213"/>
      <c r="AU23" s="196"/>
      <c r="AV23" s="196"/>
      <c r="AW23" s="196"/>
      <c r="AX23" s="196"/>
      <c r="AY23" s="196"/>
      <c r="AZ23" s="196"/>
      <c r="BA23" s="196"/>
      <c r="BB23" s="196"/>
      <c r="BC23" s="196"/>
      <c r="BD23" s="196"/>
      <c r="BE23" s="196"/>
      <c r="BF23" s="196"/>
      <c r="BG23" s="196"/>
      <c r="BH23" s="196"/>
      <c r="BI23" s="196"/>
    </row>
    <row r="24" ht="15.0" customHeight="1">
      <c r="A24" s="196"/>
      <c r="B24" s="200"/>
      <c r="D24" s="154"/>
      <c r="E24" s="10"/>
      <c r="J24" s="300" t="str">
        <f>IF(AND('Mapa de Riesgos de Corrupción'!#REF!="Alta",'Mapa de Riesgos de Corrupción'!#REF!="Leve"),CONCATENATE("R9C",'Mapa de Riesgos de Corrupción'!#REF!),"")</f>
        <v>#ERROR!</v>
      </c>
      <c r="K24" s="301" t="str">
        <f>IF(AND('Mapa de Riesgos de Corrupción'!#REF!="Alta",'Mapa de Riesgos de Corrupción'!#REF!="Leve"),CONCATENATE("R9C",'Mapa de Riesgos de Corrupción'!#REF!),"")</f>
        <v>#ERROR!</v>
      </c>
      <c r="L24" s="301" t="str">
        <f>IF(AND('Mapa de Riesgos de Corrupción'!#REF!="Alta",'Mapa de Riesgos de Corrupción'!#REF!="Leve"),CONCATENATE("R9C",'Mapa de Riesgos de Corrupción'!#REF!),"")</f>
        <v>#ERROR!</v>
      </c>
      <c r="M24" s="301" t="str">
        <f>IF(AND('Mapa de Riesgos de Corrupción'!#REF!="Alta",'Mapa de Riesgos de Corrupción'!#REF!="Leve"),CONCATENATE("R9C",'Mapa de Riesgos de Corrupción'!#REF!),"")</f>
        <v>#ERROR!</v>
      </c>
      <c r="N24" s="301" t="str">
        <f>IF(AND('Mapa de Riesgos de Corrupción'!#REF!="Alta",'Mapa de Riesgos de Corrupción'!#REF!="Leve"),CONCATENATE("R9C",'Mapa de Riesgos de Corrupción'!#REF!),"")</f>
        <v>#ERROR!</v>
      </c>
      <c r="O24" s="302" t="str">
        <f>IF(AND('Mapa de Riesgos de Corrupción'!#REF!="Alta",'Mapa de Riesgos de Corrupción'!#REF!="Leve"),CONCATENATE("R9C",'Mapa de Riesgos de Corrupción'!#REF!),"")</f>
        <v>#ERROR!</v>
      </c>
      <c r="P24" s="300" t="str">
        <f>IF(AND('Mapa de Riesgos de Corrupción'!#REF!="Alta",'Mapa de Riesgos de Corrupción'!#REF!="Menor"),CONCATENATE("R9C",'Mapa de Riesgos de Corrupción'!#REF!),"")</f>
        <v>#ERROR!</v>
      </c>
      <c r="Q24" s="301" t="str">
        <f>IF(AND('Mapa de Riesgos de Corrupción'!#REF!="Alta",'Mapa de Riesgos de Corrupción'!#REF!="Menor"),CONCATENATE("R9C",'Mapa de Riesgos de Corrupción'!#REF!),"")</f>
        <v>#ERROR!</v>
      </c>
      <c r="R24" s="301" t="str">
        <f>IF(AND('Mapa de Riesgos de Corrupción'!#REF!="Alta",'Mapa de Riesgos de Corrupción'!#REF!="Menor"),CONCATENATE("R9C",'Mapa de Riesgos de Corrupción'!#REF!),"")</f>
        <v>#ERROR!</v>
      </c>
      <c r="S24" s="301" t="str">
        <f>IF(AND('Mapa de Riesgos de Corrupción'!#REF!="Alta",'Mapa de Riesgos de Corrupción'!#REF!="Menor"),CONCATENATE("R9C",'Mapa de Riesgos de Corrupción'!#REF!),"")</f>
        <v>#ERROR!</v>
      </c>
      <c r="T24" s="301" t="str">
        <f>IF(AND('Mapa de Riesgos de Corrupción'!#REF!="Alta",'Mapa de Riesgos de Corrupción'!#REF!="Menor"),CONCATENATE("R9C",'Mapa de Riesgos de Corrupción'!#REF!),"")</f>
        <v>#ERROR!</v>
      </c>
      <c r="U24" s="302" t="str">
        <f>IF(AND('Mapa de Riesgos de Corrupción'!#REF!="Alta",'Mapa de Riesgos de Corrupción'!#REF!="Menor"),CONCATENATE("R9C",'Mapa de Riesgos de Corrupción'!#REF!),"")</f>
        <v>#ERROR!</v>
      </c>
      <c r="V24" s="284" t="str">
        <f>IF(AND('Mapa de Riesgos de Corrupción'!#REF!="Alta",'Mapa de Riesgos de Corrupción'!#REF!="Moderado"),CONCATENATE("R9C",'Mapa de Riesgos de Corrupción'!#REF!),"")</f>
        <v>#ERROR!</v>
      </c>
      <c r="W24" s="285" t="str">
        <f>IF(AND('Mapa de Riesgos de Corrupción'!#REF!="Alta",'Mapa de Riesgos de Corrupción'!#REF!="Moderado"),CONCATENATE("R9C",'Mapa de Riesgos de Corrupción'!#REF!),"")</f>
        <v>#ERROR!</v>
      </c>
      <c r="X24" s="285" t="str">
        <f>IF(AND('Mapa de Riesgos de Corrupción'!#REF!="Alta",'Mapa de Riesgos de Corrupción'!#REF!="Moderado"),CONCATENATE("R9C",'Mapa de Riesgos de Corrupción'!#REF!),"")</f>
        <v>#ERROR!</v>
      </c>
      <c r="Y24" s="285" t="str">
        <f>IF(AND('Mapa de Riesgos de Corrupción'!#REF!="Alta",'Mapa de Riesgos de Corrupción'!#REF!="Moderado"),CONCATENATE("R9C",'Mapa de Riesgos de Corrupción'!#REF!),"")</f>
        <v>#ERROR!</v>
      </c>
      <c r="Z24" s="285" t="str">
        <f>IF(AND('Mapa de Riesgos de Corrupción'!#REF!="Alta",'Mapa de Riesgos de Corrupción'!#REF!="Moderado"),CONCATENATE("R9C",'Mapa de Riesgos de Corrupción'!#REF!),"")</f>
        <v>#ERROR!</v>
      </c>
      <c r="AA24" s="286" t="str">
        <f>IF(AND('Mapa de Riesgos de Corrupción'!#REF!="Alta",'Mapa de Riesgos de Corrupción'!#REF!="Moderado"),CONCATENATE("R9C",'Mapa de Riesgos de Corrupción'!#REF!),"")</f>
        <v>#ERROR!</v>
      </c>
      <c r="AB24" s="284" t="str">
        <f>IF(AND('Mapa de Riesgos de Corrupción'!#REF!="Alta",'Mapa de Riesgos de Corrupción'!#REF!="Mayor"),CONCATENATE("R9C",'Mapa de Riesgos de Corrupción'!#REF!),"")</f>
        <v>#ERROR!</v>
      </c>
      <c r="AC24" s="285" t="str">
        <f>IF(AND('Mapa de Riesgos de Corrupción'!#REF!="Alta",'Mapa de Riesgos de Corrupción'!#REF!="Mayor"),CONCATENATE("R9C",'Mapa de Riesgos de Corrupción'!#REF!),"")</f>
        <v>#ERROR!</v>
      </c>
      <c r="AD24" s="285" t="str">
        <f>IF(AND('Mapa de Riesgos de Corrupción'!#REF!="Alta",'Mapa de Riesgos de Corrupción'!#REF!="Mayor"),CONCATENATE("R9C",'Mapa de Riesgos de Corrupción'!#REF!),"")</f>
        <v>#ERROR!</v>
      </c>
      <c r="AE24" s="285" t="str">
        <f>IF(AND('Mapa de Riesgos de Corrupción'!#REF!="Alta",'Mapa de Riesgos de Corrupción'!#REF!="Mayor"),CONCATENATE("R9C",'Mapa de Riesgos de Corrupción'!#REF!),"")</f>
        <v>#ERROR!</v>
      </c>
      <c r="AF24" s="285" t="str">
        <f>IF(AND('Mapa de Riesgos de Corrupción'!#REF!="Alta",'Mapa de Riesgos de Corrupción'!#REF!="Mayor"),CONCATENATE("R9C",'Mapa de Riesgos de Corrupción'!#REF!),"")</f>
        <v>#ERROR!</v>
      </c>
      <c r="AG24" s="286" t="str">
        <f>IF(AND('Mapa de Riesgos de Corrupción'!#REF!="Alta",'Mapa de Riesgos de Corrupción'!#REF!="Mayor"),CONCATENATE("R9C",'Mapa de Riesgos de Corrupción'!#REF!),"")</f>
        <v>#ERROR!</v>
      </c>
      <c r="AH24" s="287" t="str">
        <f>IF(AND('Mapa de Riesgos de Corrupción'!#REF!="Alta",'Mapa de Riesgos de Corrupción'!#REF!="Catastrófico"),CONCATENATE("R9C",'Mapa de Riesgos de Corrupción'!#REF!),"")</f>
        <v>#ERROR!</v>
      </c>
      <c r="AI24" s="288" t="str">
        <f>IF(AND('Mapa de Riesgos de Corrupción'!#REF!="Alta",'Mapa de Riesgos de Corrupción'!#REF!="Catastrófico"),CONCATENATE("R9C",'Mapa de Riesgos de Corrupción'!#REF!),"")</f>
        <v>#ERROR!</v>
      </c>
      <c r="AJ24" s="288" t="str">
        <f>IF(AND('Mapa de Riesgos de Corrupción'!#REF!="Alta",'Mapa de Riesgos de Corrupción'!#REF!="Catastrófico"),CONCATENATE("R9C",'Mapa de Riesgos de Corrupción'!#REF!),"")</f>
        <v>#ERROR!</v>
      </c>
      <c r="AK24" s="288" t="str">
        <f>IF(AND('Mapa de Riesgos de Corrupción'!#REF!="Alta",'Mapa de Riesgos de Corrupción'!#REF!="Catastrófico"),CONCATENATE("R9C",'Mapa de Riesgos de Corrupción'!#REF!),"")</f>
        <v>#ERROR!</v>
      </c>
      <c r="AL24" s="288" t="str">
        <f>IF(AND('Mapa de Riesgos de Corrupción'!#REF!="Alta",'Mapa de Riesgos de Corrupción'!#REF!="Catastrófico"),CONCATENATE("R9C",'Mapa de Riesgos de Corrupción'!#REF!),"")</f>
        <v>#ERROR!</v>
      </c>
      <c r="AM24" s="289" t="str">
        <f>IF(AND('Mapa de Riesgos de Corrupción'!#REF!="Alta",'Mapa de Riesgos de Corrupción'!#REF!="Catastrófico"),CONCATENATE("R9C",'Mapa de Riesgos de Corrupción'!#REF!),"")</f>
        <v>#ERROR!</v>
      </c>
      <c r="AN24" s="196"/>
      <c r="AO24" s="212"/>
      <c r="AT24" s="213"/>
      <c r="AU24" s="196"/>
      <c r="AV24" s="196"/>
      <c r="AW24" s="196"/>
      <c r="AX24" s="196"/>
      <c r="AY24" s="196"/>
      <c r="AZ24" s="196"/>
      <c r="BA24" s="196"/>
      <c r="BB24" s="196"/>
      <c r="BC24" s="196"/>
      <c r="BD24" s="196"/>
      <c r="BE24" s="196"/>
      <c r="BF24" s="196"/>
      <c r="BG24" s="196"/>
      <c r="BH24" s="196"/>
      <c r="BI24" s="196"/>
    </row>
    <row r="25" ht="15.75" customHeight="1">
      <c r="A25" s="196"/>
      <c r="B25" s="200"/>
      <c r="D25" s="154"/>
      <c r="E25" s="11"/>
      <c r="F25" s="12"/>
      <c r="G25" s="12"/>
      <c r="H25" s="12"/>
      <c r="I25" s="12"/>
      <c r="J25" s="303" t="str">
        <f>IF(AND('Mapa de Riesgos de Corrupción'!#REF!="Alta",'Mapa de Riesgos de Corrupción'!#REF!="Leve"),CONCATENATE("R10C",'Mapa de Riesgos de Corrupción'!#REF!),"")</f>
        <v>#ERROR!</v>
      </c>
      <c r="K25" s="304" t="str">
        <f>IF(AND('Mapa de Riesgos de Corrupción'!#REF!="Alta",'Mapa de Riesgos de Corrupción'!#REF!="Leve"),CONCATENATE("R10C",'Mapa de Riesgos de Corrupción'!#REF!),"")</f>
        <v>#ERROR!</v>
      </c>
      <c r="L25" s="304" t="str">
        <f>IF(AND('Mapa de Riesgos de Corrupción'!#REF!="Alta",'Mapa de Riesgos de Corrupción'!#REF!="Leve"),CONCATENATE("R10C",'Mapa de Riesgos de Corrupción'!#REF!),"")</f>
        <v>#ERROR!</v>
      </c>
      <c r="M25" s="304" t="str">
        <f>IF(AND('Mapa de Riesgos de Corrupción'!#REF!="Alta",'Mapa de Riesgos de Corrupción'!#REF!="Leve"),CONCATENATE("R10C",'Mapa de Riesgos de Corrupción'!#REF!),"")</f>
        <v>#ERROR!</v>
      </c>
      <c r="N25" s="304" t="str">
        <f>IF(AND('Mapa de Riesgos de Corrupción'!#REF!="Alta",'Mapa de Riesgos de Corrupción'!#REF!="Leve"),CONCATENATE("R10C",'Mapa de Riesgos de Corrupción'!#REF!),"")</f>
        <v>#ERROR!</v>
      </c>
      <c r="O25" s="305" t="str">
        <f>IF(AND('Mapa de Riesgos de Corrupción'!#REF!="Alta",'Mapa de Riesgos de Corrupción'!#REF!="Leve"),CONCATENATE("R10C",'Mapa de Riesgos de Corrupción'!#REF!),"")</f>
        <v>#ERROR!</v>
      </c>
      <c r="P25" s="303" t="str">
        <f>IF(AND('Mapa de Riesgos de Corrupción'!#REF!="Alta",'Mapa de Riesgos de Corrupción'!#REF!="Menor"),CONCATENATE("R10C",'Mapa de Riesgos de Corrupción'!#REF!),"")</f>
        <v>#ERROR!</v>
      </c>
      <c r="Q25" s="304" t="str">
        <f>IF(AND('Mapa de Riesgos de Corrupción'!#REF!="Alta",'Mapa de Riesgos de Corrupción'!#REF!="Menor"),CONCATENATE("R10C",'Mapa de Riesgos de Corrupción'!#REF!),"")</f>
        <v>#ERROR!</v>
      </c>
      <c r="R25" s="304" t="str">
        <f>IF(AND('Mapa de Riesgos de Corrupción'!#REF!="Alta",'Mapa de Riesgos de Corrupción'!#REF!="Menor"),CONCATENATE("R10C",'Mapa de Riesgos de Corrupción'!#REF!),"")</f>
        <v>#ERROR!</v>
      </c>
      <c r="S25" s="304" t="str">
        <f>IF(AND('Mapa de Riesgos de Corrupción'!#REF!="Alta",'Mapa de Riesgos de Corrupción'!#REF!="Menor"),CONCATENATE("R10C",'Mapa de Riesgos de Corrupción'!#REF!),"")</f>
        <v>#ERROR!</v>
      </c>
      <c r="T25" s="304" t="str">
        <f>IF(AND('Mapa de Riesgos de Corrupción'!#REF!="Alta",'Mapa de Riesgos de Corrupción'!#REF!="Menor"),CONCATENATE("R10C",'Mapa de Riesgos de Corrupción'!#REF!),"")</f>
        <v>#ERROR!</v>
      </c>
      <c r="U25" s="305" t="str">
        <f>IF(AND('Mapa de Riesgos de Corrupción'!#REF!="Alta",'Mapa de Riesgos de Corrupción'!#REF!="Menor"),CONCATENATE("R10C",'Mapa de Riesgos de Corrupción'!#REF!),"")</f>
        <v>#ERROR!</v>
      </c>
      <c r="V25" s="290" t="str">
        <f>IF(AND('Mapa de Riesgos de Corrupción'!#REF!="Alta",'Mapa de Riesgos de Corrupción'!#REF!="Moderado"),CONCATENATE("R10C",'Mapa de Riesgos de Corrupción'!#REF!),"")</f>
        <v>#ERROR!</v>
      </c>
      <c r="W25" s="291" t="str">
        <f>IF(AND('Mapa de Riesgos de Corrupción'!#REF!="Alta",'Mapa de Riesgos de Corrupción'!#REF!="Moderado"),CONCATENATE("R10C",'Mapa de Riesgos de Corrupción'!#REF!),"")</f>
        <v>#ERROR!</v>
      </c>
      <c r="X25" s="291" t="str">
        <f>IF(AND('Mapa de Riesgos de Corrupción'!#REF!="Alta",'Mapa de Riesgos de Corrupción'!#REF!="Moderado"),CONCATENATE("R10C",'Mapa de Riesgos de Corrupción'!#REF!),"")</f>
        <v>#ERROR!</v>
      </c>
      <c r="Y25" s="291" t="str">
        <f>IF(AND('Mapa de Riesgos de Corrupción'!#REF!="Alta",'Mapa de Riesgos de Corrupción'!#REF!="Moderado"),CONCATENATE("R10C",'Mapa de Riesgos de Corrupción'!#REF!),"")</f>
        <v>#ERROR!</v>
      </c>
      <c r="Z25" s="291" t="str">
        <f>IF(AND('Mapa de Riesgos de Corrupción'!#REF!="Alta",'Mapa de Riesgos de Corrupción'!#REF!="Moderado"),CONCATENATE("R10C",'Mapa de Riesgos de Corrupción'!#REF!),"")</f>
        <v>#ERROR!</v>
      </c>
      <c r="AA25" s="292" t="str">
        <f>IF(AND('Mapa de Riesgos de Corrupción'!#REF!="Alta",'Mapa de Riesgos de Corrupción'!#REF!="Moderado"),CONCATENATE("R10C",'Mapa de Riesgos de Corrupción'!#REF!),"")</f>
        <v>#ERROR!</v>
      </c>
      <c r="AB25" s="290" t="str">
        <f>IF(AND('Mapa de Riesgos de Corrupción'!#REF!="Alta",'Mapa de Riesgos de Corrupción'!#REF!="Mayor"),CONCATENATE("R10C",'Mapa de Riesgos de Corrupción'!#REF!),"")</f>
        <v>#ERROR!</v>
      </c>
      <c r="AC25" s="291" t="str">
        <f>IF(AND('Mapa de Riesgos de Corrupción'!#REF!="Alta",'Mapa de Riesgos de Corrupción'!#REF!="Mayor"),CONCATENATE("R10C",'Mapa de Riesgos de Corrupción'!#REF!),"")</f>
        <v>#ERROR!</v>
      </c>
      <c r="AD25" s="291" t="str">
        <f>IF(AND('Mapa de Riesgos de Corrupción'!#REF!="Alta",'Mapa de Riesgos de Corrupción'!#REF!="Mayor"),CONCATENATE("R10C",'Mapa de Riesgos de Corrupción'!#REF!),"")</f>
        <v>#ERROR!</v>
      </c>
      <c r="AE25" s="291" t="str">
        <f>IF(AND('Mapa de Riesgos de Corrupción'!#REF!="Alta",'Mapa de Riesgos de Corrupción'!#REF!="Mayor"),CONCATENATE("R10C",'Mapa de Riesgos de Corrupción'!#REF!),"")</f>
        <v>#ERROR!</v>
      </c>
      <c r="AF25" s="291" t="str">
        <f>IF(AND('Mapa de Riesgos de Corrupción'!#REF!="Alta",'Mapa de Riesgos de Corrupción'!#REF!="Mayor"),CONCATENATE("R10C",'Mapa de Riesgos de Corrupción'!#REF!),"")</f>
        <v>#ERROR!</v>
      </c>
      <c r="AG25" s="292" t="str">
        <f>IF(AND('Mapa de Riesgos de Corrupción'!#REF!="Alta",'Mapa de Riesgos de Corrupción'!#REF!="Mayor"),CONCATENATE("R10C",'Mapa de Riesgos de Corrupción'!#REF!),"")</f>
        <v>#ERROR!</v>
      </c>
      <c r="AH25" s="293" t="str">
        <f>IF(AND('Mapa de Riesgos de Corrupción'!#REF!="Alta",'Mapa de Riesgos de Corrupción'!#REF!="Catastrófico"),CONCATENATE("R10C",'Mapa de Riesgos de Corrupción'!#REF!),"")</f>
        <v>#ERROR!</v>
      </c>
      <c r="AI25" s="294" t="str">
        <f>IF(AND('Mapa de Riesgos de Corrupción'!#REF!="Alta",'Mapa de Riesgos de Corrupción'!#REF!="Catastrófico"),CONCATENATE("R10C",'Mapa de Riesgos de Corrupción'!#REF!),"")</f>
        <v>#ERROR!</v>
      </c>
      <c r="AJ25" s="294" t="str">
        <f>IF(AND('Mapa de Riesgos de Corrupción'!#REF!="Alta",'Mapa de Riesgos de Corrupción'!#REF!="Catastrófico"),CONCATENATE("R10C",'Mapa de Riesgos de Corrupción'!#REF!),"")</f>
        <v>#ERROR!</v>
      </c>
      <c r="AK25" s="294" t="str">
        <f>IF(AND('Mapa de Riesgos de Corrupción'!#REF!="Alta",'Mapa de Riesgos de Corrupción'!#REF!="Catastrófico"),CONCATENATE("R10C",'Mapa de Riesgos de Corrupción'!#REF!),"")</f>
        <v>#ERROR!</v>
      </c>
      <c r="AL25" s="294" t="str">
        <f>IF(AND('Mapa de Riesgos de Corrupción'!#REF!="Alta",'Mapa de Riesgos de Corrupción'!#REF!="Catastrófico"),CONCATENATE("R10C",'Mapa de Riesgos de Corrupción'!#REF!),"")</f>
        <v>#ERROR!</v>
      </c>
      <c r="AM25" s="295" t="str">
        <f>IF(AND('Mapa de Riesgos de Corrupción'!#REF!="Alta",'Mapa de Riesgos de Corrupción'!#REF!="Catastrófico"),CONCATENATE("R10C",'Mapa de Riesgos de Corrupción'!#REF!),"")</f>
        <v>#ERROR!</v>
      </c>
      <c r="AN25" s="196"/>
      <c r="AO25" s="220"/>
      <c r="AP25" s="221"/>
      <c r="AQ25" s="221"/>
      <c r="AR25" s="221"/>
      <c r="AS25" s="221"/>
      <c r="AT25" s="222"/>
      <c r="AU25" s="196"/>
      <c r="AV25" s="196"/>
      <c r="AW25" s="196"/>
      <c r="AX25" s="196"/>
      <c r="AY25" s="196"/>
      <c r="AZ25" s="196"/>
      <c r="BA25" s="196"/>
      <c r="BB25" s="196"/>
      <c r="BC25" s="196"/>
      <c r="BD25" s="196"/>
      <c r="BE25" s="196"/>
      <c r="BF25" s="196"/>
      <c r="BG25" s="196"/>
      <c r="BH25" s="196"/>
      <c r="BI25" s="196"/>
    </row>
    <row r="26" ht="15.0" customHeight="1">
      <c r="A26" s="196"/>
      <c r="B26" s="200"/>
      <c r="D26" s="154"/>
      <c r="E26" s="276" t="s">
        <v>332</v>
      </c>
      <c r="F26" s="2"/>
      <c r="G26" s="2"/>
      <c r="H26" s="2"/>
      <c r="I26" s="204"/>
      <c r="J26" s="296" t="str">
        <f>IF(AND('Mapa de Riesgos de Corrupción'!#REF!="Media",'Mapa de Riesgos de Corrupción'!#REF!="Leve"),CONCATENATE("R1C",'Mapa de Riesgos de Corrupción'!#REF!),"")</f>
        <v>#ERROR!</v>
      </c>
      <c r="K26" s="297" t="str">
        <f>IF(AND('Mapa de Riesgos de Corrupción'!#REF!="Media",'Mapa de Riesgos de Corrupción'!#REF!="Leve"),CONCATENATE("R1C",'Mapa de Riesgos de Corrupción'!#REF!),"")</f>
        <v>#ERROR!</v>
      </c>
      <c r="L26" s="297" t="str">
        <f>IF(AND('Mapa de Riesgos de Corrupción'!#REF!="Media",'Mapa de Riesgos de Corrupción'!#REF!="Leve"),CONCATENATE("R1C",'Mapa de Riesgos de Corrupción'!#REF!),"")</f>
        <v>#ERROR!</v>
      </c>
      <c r="M26" s="297" t="str">
        <f>IF(AND('Mapa de Riesgos de Corrupción'!#REF!="Media",'Mapa de Riesgos de Corrupción'!#REF!="Leve"),CONCATENATE("R1C",'Mapa de Riesgos de Corrupción'!#REF!),"")</f>
        <v>#ERROR!</v>
      </c>
      <c r="N26" s="297" t="str">
        <f>IF(AND('Mapa de Riesgos de Corrupción'!$AC$8="Media",'Mapa de Riesgos de Corrupción'!$AE$8="Leve"),CONCATENATE("R1C",'Mapa de Riesgos de Corrupción'!$R$8),"")</f>
        <v/>
      </c>
      <c r="O26" s="298" t="str">
        <f>IF(AND('Mapa de Riesgos de Corrupción'!$AC$9="Media",'Mapa de Riesgos de Corrupción'!$AE$9="Leve"),CONCATENATE("R1C",'Mapa de Riesgos de Corrupción'!$R$9),"")</f>
        <v/>
      </c>
      <c r="P26" s="296" t="str">
        <f>IF(AND('Mapa de Riesgos de Corrupción'!#REF!="Media",'Mapa de Riesgos de Corrupción'!#REF!="Menor"),CONCATENATE("R1C",'Mapa de Riesgos de Corrupción'!#REF!),"")</f>
        <v>#ERROR!</v>
      </c>
      <c r="Q26" s="297" t="str">
        <f>IF(AND('Mapa de Riesgos de Corrupción'!#REF!="Media",'Mapa de Riesgos de Corrupción'!#REF!="Menor"),CONCATENATE("R1C",'Mapa de Riesgos de Corrupción'!#REF!),"")</f>
        <v>#ERROR!</v>
      </c>
      <c r="R26" s="297" t="str">
        <f>IF(AND('Mapa de Riesgos de Corrupción'!#REF!="Media",'Mapa de Riesgos de Corrupción'!#REF!="Menor"),CONCATENATE("R1C",'Mapa de Riesgos de Corrupción'!#REF!),"")</f>
        <v>#ERROR!</v>
      </c>
      <c r="S26" s="297" t="str">
        <f>IF(AND('Mapa de Riesgos de Corrupción'!#REF!="Media",'Mapa de Riesgos de Corrupción'!#REF!="Menor"),CONCATENATE("R1C",'Mapa de Riesgos de Corrupción'!#REF!),"")</f>
        <v>#ERROR!</v>
      </c>
      <c r="T26" s="297" t="str">
        <f>IF(AND('Mapa de Riesgos de Corrupción'!$AC$8="Media",'Mapa de Riesgos de Corrupción'!$AE$8="Menor"),CONCATENATE("R1C",'Mapa de Riesgos de Corrupción'!$R$8),"")</f>
        <v/>
      </c>
      <c r="U26" s="298" t="str">
        <f>IF(AND('Mapa de Riesgos de Corrupción'!$AC$9="Media",'Mapa de Riesgos de Corrupción'!$AE$9="Menor"),CONCATENATE("R1C",'Mapa de Riesgos de Corrupción'!$R$9),"")</f>
        <v/>
      </c>
      <c r="V26" s="296" t="str">
        <f>IF(AND('Mapa de Riesgos de Corrupción'!#REF!="Media",'Mapa de Riesgos de Corrupción'!#REF!="Moderado"),CONCATENATE("R1C",'Mapa de Riesgos de Corrupción'!#REF!),"")</f>
        <v>#ERROR!</v>
      </c>
      <c r="W26" s="297" t="str">
        <f>IF(AND('Mapa de Riesgos de Corrupción'!#REF!="Media",'Mapa de Riesgos de Corrupción'!#REF!="Moderado"),CONCATENATE("R1C",'Mapa de Riesgos de Corrupción'!#REF!),"")</f>
        <v>#ERROR!</v>
      </c>
      <c r="X26" s="297" t="str">
        <f>IF(AND('Mapa de Riesgos de Corrupción'!#REF!="Media",'Mapa de Riesgos de Corrupción'!#REF!="Moderado"),CONCATENATE("R1C",'Mapa de Riesgos de Corrupción'!#REF!),"")</f>
        <v>#ERROR!</v>
      </c>
      <c r="Y26" s="297" t="str">
        <f>IF(AND('Mapa de Riesgos de Corrupción'!#REF!="Media",'Mapa de Riesgos de Corrupción'!#REF!="Moderado"),CONCATENATE("R1C",'Mapa de Riesgos de Corrupción'!#REF!),"")</f>
        <v>#ERROR!</v>
      </c>
      <c r="Z26" s="297" t="str">
        <f>IF(AND('Mapa de Riesgos de Corrupción'!$AC$8="Media",'Mapa de Riesgos de Corrupción'!$AE$8="Moderado"),CONCATENATE("R1C",'Mapa de Riesgos de Corrupción'!$R$8),"")</f>
        <v/>
      </c>
      <c r="AA26" s="298" t="str">
        <f>IF(AND('Mapa de Riesgos de Corrupción'!$AC$9="Media",'Mapa de Riesgos de Corrupción'!$AE$9="Moderado"),CONCATENATE("R1C",'Mapa de Riesgos de Corrupción'!$R$9),"")</f>
        <v/>
      </c>
      <c r="AB26" s="277" t="str">
        <f>IF(AND('Mapa de Riesgos de Corrupción'!#REF!="Media",'Mapa de Riesgos de Corrupción'!#REF!="Mayor"),CONCATENATE("R1C",'Mapa de Riesgos de Corrupción'!#REF!),"")</f>
        <v>#ERROR!</v>
      </c>
      <c r="AC26" s="278" t="str">
        <f>IF(AND('Mapa de Riesgos de Corrupción'!#REF!="Media",'Mapa de Riesgos de Corrupción'!#REF!="Mayor"),CONCATENATE("R1C",'Mapa de Riesgos de Corrupción'!#REF!),"")</f>
        <v>#ERROR!</v>
      </c>
      <c r="AD26" s="278" t="str">
        <f>IF(AND('Mapa de Riesgos de Corrupción'!#REF!="Media",'Mapa de Riesgos de Corrupción'!#REF!="Mayor"),CONCATENATE("R1C",'Mapa de Riesgos de Corrupción'!#REF!),"")</f>
        <v>#ERROR!</v>
      </c>
      <c r="AE26" s="278" t="str">
        <f>IF(AND('Mapa de Riesgos de Corrupción'!#REF!="Media",'Mapa de Riesgos de Corrupción'!#REF!="Mayor"),CONCATENATE("R1C",'Mapa de Riesgos de Corrupción'!#REF!),"")</f>
        <v>#ERROR!</v>
      </c>
      <c r="AF26" s="278" t="str">
        <f>IF(AND('Mapa de Riesgos de Corrupción'!$AC$8="Media",'Mapa de Riesgos de Corrupción'!$AE$8="Mayor"),CONCATENATE("R1C",'Mapa de Riesgos de Corrupción'!$R$8),"")</f>
        <v/>
      </c>
      <c r="AG26" s="279" t="str">
        <f>IF(AND('Mapa de Riesgos de Corrupción'!$AC$9="Media",'Mapa de Riesgos de Corrupción'!$AE$9="Mayor"),CONCATENATE("R1C",'Mapa de Riesgos de Corrupción'!$R$9),"")</f>
        <v/>
      </c>
      <c r="AH26" s="280" t="str">
        <f>IF(AND('Mapa de Riesgos de Corrupción'!#REF!="Media",'Mapa de Riesgos de Corrupción'!#REF!="Catastrófico"),CONCATENATE("R1C",'Mapa de Riesgos de Corrupción'!#REF!),"")</f>
        <v>#ERROR!</v>
      </c>
      <c r="AI26" s="281" t="str">
        <f>IF(AND('Mapa de Riesgos de Corrupción'!#REF!="Media",'Mapa de Riesgos de Corrupción'!#REF!="Catastrófico"),CONCATENATE("R1C",'Mapa de Riesgos de Corrupción'!#REF!),"")</f>
        <v>#ERROR!</v>
      </c>
      <c r="AJ26" s="281" t="str">
        <f>IF(AND('Mapa de Riesgos de Corrupción'!#REF!="Media",'Mapa de Riesgos de Corrupción'!#REF!="Catastrófico"),CONCATENATE("R1C",'Mapa de Riesgos de Corrupción'!#REF!),"")</f>
        <v>#ERROR!</v>
      </c>
      <c r="AK26" s="281" t="str">
        <f>IF(AND('Mapa de Riesgos de Corrupción'!#REF!="Media",'Mapa de Riesgos de Corrupción'!#REF!="Catastrófico"),CONCATENATE("R1C",'Mapa de Riesgos de Corrupción'!#REF!),"")</f>
        <v>#ERROR!</v>
      </c>
      <c r="AL26" s="281" t="str">
        <f>IF(AND('Mapa de Riesgos de Corrupción'!$AC$8="Media",'Mapa de Riesgos de Corrupción'!$AE$8="Catastrófico"),CONCATENATE("R1C",'Mapa de Riesgos de Corrupción'!$R$8),"")</f>
        <v/>
      </c>
      <c r="AM26" s="282" t="str">
        <f>IF(AND('Mapa de Riesgos de Corrupción'!$AC$9="Media",'Mapa de Riesgos de Corrupción'!$AE$9="Catastrófico"),CONCATENATE("R1C",'Mapa de Riesgos de Corrupción'!$R$9),"")</f>
        <v/>
      </c>
      <c r="AN26" s="196"/>
      <c r="AO26" s="306" t="s">
        <v>333</v>
      </c>
      <c r="AP26" s="210"/>
      <c r="AQ26" s="210"/>
      <c r="AR26" s="210"/>
      <c r="AS26" s="210"/>
      <c r="AT26" s="211"/>
      <c r="AU26" s="196"/>
      <c r="AV26" s="196"/>
      <c r="AW26" s="196"/>
      <c r="AX26" s="196"/>
      <c r="AY26" s="196"/>
      <c r="AZ26" s="196"/>
      <c r="BA26" s="196"/>
      <c r="BB26" s="196"/>
      <c r="BC26" s="196"/>
      <c r="BD26" s="196"/>
      <c r="BE26" s="196"/>
      <c r="BF26" s="196"/>
      <c r="BG26" s="196"/>
      <c r="BH26" s="196"/>
      <c r="BI26" s="196"/>
    </row>
    <row r="27" ht="15.0" customHeight="1">
      <c r="A27" s="196"/>
      <c r="B27" s="200"/>
      <c r="D27" s="154"/>
      <c r="E27" s="10"/>
      <c r="I27" s="154"/>
      <c r="J27" s="300" t="str">
        <f>IF(AND('Mapa de Riesgos de Corrupción'!#REF!="Media",'Mapa de Riesgos de Corrupción'!#REF!="Leve"),CONCATENATE("R2C",'Mapa de Riesgos de Corrupción'!#REF!),"")</f>
        <v>#ERROR!</v>
      </c>
      <c r="K27" s="301" t="str">
        <f>IF(AND('Mapa de Riesgos de Corrupción'!#REF!="Media",'Mapa de Riesgos de Corrupción'!#REF!="Leve"),CONCATENATE("R2C",'Mapa de Riesgos de Corrupción'!#REF!),"")</f>
        <v>#ERROR!</v>
      </c>
      <c r="L27" s="301" t="str">
        <f>IF(AND('Mapa de Riesgos de Corrupción'!#REF!="Media",'Mapa de Riesgos de Corrupción'!#REF!="Leve"),CONCATENATE("R2C",'Mapa de Riesgos de Corrupción'!#REF!),"")</f>
        <v>#ERROR!</v>
      </c>
      <c r="M27" s="301" t="str">
        <f>IF(AND('Mapa de Riesgos de Corrupción'!#REF!="Media",'Mapa de Riesgos de Corrupción'!#REF!="Leve"),CONCATENATE("R2C",'Mapa de Riesgos de Corrupción'!#REF!),"")</f>
        <v>#ERROR!</v>
      </c>
      <c r="N27" s="301" t="str">
        <f>IF(AND('Mapa de Riesgos de Corrupción'!#REF!="Media",'Mapa de Riesgos de Corrupción'!#REF!="Leve"),CONCATENATE("R2C",'Mapa de Riesgos de Corrupción'!#REF!),"")</f>
        <v>#ERROR!</v>
      </c>
      <c r="O27" s="302" t="str">
        <f>IF(AND('Mapa de Riesgos de Corrupción'!$AC$10="Media",'Mapa de Riesgos de Corrupción'!$AE$10="Leve"),CONCATENATE("R2C",'Mapa de Riesgos de Corrupción'!$R$10),"")</f>
        <v/>
      </c>
      <c r="P27" s="300" t="str">
        <f>IF(AND('Mapa de Riesgos de Corrupción'!#REF!="Media",'Mapa de Riesgos de Corrupción'!#REF!="Menor"),CONCATENATE("R2C",'Mapa de Riesgos de Corrupción'!#REF!),"")</f>
        <v>#ERROR!</v>
      </c>
      <c r="Q27" s="301" t="str">
        <f>IF(AND('Mapa de Riesgos de Corrupción'!#REF!="Media",'Mapa de Riesgos de Corrupción'!#REF!="Menor"),CONCATENATE("R2C",'Mapa de Riesgos de Corrupción'!#REF!),"")</f>
        <v>#ERROR!</v>
      </c>
      <c r="R27" s="301" t="str">
        <f>IF(AND('Mapa de Riesgos de Corrupción'!#REF!="Media",'Mapa de Riesgos de Corrupción'!#REF!="Menor"),CONCATENATE("R2C",'Mapa de Riesgos de Corrupción'!#REF!),"")</f>
        <v>#ERROR!</v>
      </c>
      <c r="S27" s="301" t="str">
        <f>IF(AND('Mapa de Riesgos de Corrupción'!#REF!="Media",'Mapa de Riesgos de Corrupción'!#REF!="Menor"),CONCATENATE("R2C",'Mapa de Riesgos de Corrupción'!#REF!),"")</f>
        <v>#ERROR!</v>
      </c>
      <c r="T27" s="301" t="str">
        <f>IF(AND('Mapa de Riesgos de Corrupción'!#REF!="Media",'Mapa de Riesgos de Corrupción'!#REF!="Menor"),CONCATENATE("R2C",'Mapa de Riesgos de Corrupción'!#REF!),"")</f>
        <v>#ERROR!</v>
      </c>
      <c r="U27" s="302" t="str">
        <f>IF(AND('Mapa de Riesgos de Corrupción'!$AC$10="Media",'Mapa de Riesgos de Corrupción'!$AE$10="Menor"),CONCATENATE("R2C",'Mapa de Riesgos de Corrupción'!$R$10),"")</f>
        <v/>
      </c>
      <c r="V27" s="300" t="str">
        <f>IF(AND('Mapa de Riesgos de Corrupción'!#REF!="Media",'Mapa de Riesgos de Corrupción'!#REF!="Moderado"),CONCATENATE("R2C",'Mapa de Riesgos de Corrupción'!#REF!),"")</f>
        <v>#ERROR!</v>
      </c>
      <c r="W27" s="301" t="str">
        <f>IF(AND('Mapa de Riesgos de Corrupción'!#REF!="Media",'Mapa de Riesgos de Corrupción'!#REF!="Moderado"),CONCATENATE("R2C",'Mapa de Riesgos de Corrupción'!#REF!),"")</f>
        <v>#ERROR!</v>
      </c>
      <c r="X27" s="301" t="str">
        <f>IF(AND('Mapa de Riesgos de Corrupción'!#REF!="Media",'Mapa de Riesgos de Corrupción'!#REF!="Moderado"),CONCATENATE("R2C",'Mapa de Riesgos de Corrupción'!#REF!),"")</f>
        <v>#ERROR!</v>
      </c>
      <c r="Y27" s="301" t="str">
        <f>IF(AND('Mapa de Riesgos de Corrupción'!#REF!="Media",'Mapa de Riesgos de Corrupción'!#REF!="Moderado"),CONCATENATE("R2C",'Mapa de Riesgos de Corrupción'!#REF!),"")</f>
        <v>#ERROR!</v>
      </c>
      <c r="Z27" s="301" t="str">
        <f>IF(AND('Mapa de Riesgos de Corrupción'!#REF!="Media",'Mapa de Riesgos de Corrupción'!#REF!="Moderado"),CONCATENATE("R2C",'Mapa de Riesgos de Corrupción'!#REF!),"")</f>
        <v>#ERROR!</v>
      </c>
      <c r="AA27" s="302" t="str">
        <f>IF(AND('Mapa de Riesgos de Corrupción'!$AC$10="Media",'Mapa de Riesgos de Corrupción'!$AE$10="Moderado"),CONCATENATE("R2C",'Mapa de Riesgos de Corrupción'!$R$10),"")</f>
        <v/>
      </c>
      <c r="AB27" s="284" t="str">
        <f>IF(AND('Mapa de Riesgos de Corrupción'!#REF!="Media",'Mapa de Riesgos de Corrupción'!#REF!="Mayor"),CONCATENATE("R2C",'Mapa de Riesgos de Corrupción'!#REF!),"")</f>
        <v>#ERROR!</v>
      </c>
      <c r="AC27" s="285" t="str">
        <f>IF(AND('Mapa de Riesgos de Corrupción'!#REF!="Media",'Mapa de Riesgos de Corrupción'!#REF!="Mayor"),CONCATENATE("R2C",'Mapa de Riesgos de Corrupción'!#REF!),"")</f>
        <v>#ERROR!</v>
      </c>
      <c r="AD27" s="285" t="str">
        <f>IF(AND('Mapa de Riesgos de Corrupción'!#REF!="Media",'Mapa de Riesgos de Corrupción'!#REF!="Mayor"),CONCATENATE("R2C",'Mapa de Riesgos de Corrupción'!#REF!),"")</f>
        <v>#ERROR!</v>
      </c>
      <c r="AE27" s="285" t="str">
        <f>IF(AND('Mapa de Riesgos de Corrupción'!#REF!="Media",'Mapa de Riesgos de Corrupción'!#REF!="Mayor"),CONCATENATE("R2C",'Mapa de Riesgos de Corrupción'!#REF!),"")</f>
        <v>#ERROR!</v>
      </c>
      <c r="AF27" s="285" t="str">
        <f>IF(AND('Mapa de Riesgos de Corrupción'!#REF!="Media",'Mapa de Riesgos de Corrupción'!#REF!="Mayor"),CONCATENATE("R2C",'Mapa de Riesgos de Corrupción'!#REF!),"")</f>
        <v>#ERROR!</v>
      </c>
      <c r="AG27" s="286" t="str">
        <f>IF(AND('Mapa de Riesgos de Corrupción'!$AC$10="Media",'Mapa de Riesgos de Corrupción'!$AE$10="Mayor"),CONCATENATE("R2C",'Mapa de Riesgos de Corrupción'!$R$10),"")</f>
        <v>R2C3</v>
      </c>
      <c r="AH27" s="287" t="str">
        <f>IF(AND('Mapa de Riesgos de Corrupción'!#REF!="Media",'Mapa de Riesgos de Corrupción'!#REF!="Catastrófico"),CONCATENATE("R2C",'Mapa de Riesgos de Corrupción'!#REF!),"")</f>
        <v>#ERROR!</v>
      </c>
      <c r="AI27" s="288" t="str">
        <f>IF(AND('Mapa de Riesgos de Corrupción'!#REF!="Media",'Mapa de Riesgos de Corrupción'!#REF!="Catastrófico"),CONCATENATE("R2C",'Mapa de Riesgos de Corrupción'!#REF!),"")</f>
        <v>#ERROR!</v>
      </c>
      <c r="AJ27" s="288" t="str">
        <f>IF(AND('Mapa de Riesgos de Corrupción'!#REF!="Media",'Mapa de Riesgos de Corrupción'!#REF!="Catastrófico"),CONCATENATE("R2C",'Mapa de Riesgos de Corrupción'!#REF!),"")</f>
        <v>#ERROR!</v>
      </c>
      <c r="AK27" s="288" t="str">
        <f>IF(AND('Mapa de Riesgos de Corrupción'!#REF!="Media",'Mapa de Riesgos de Corrupción'!#REF!="Catastrófico"),CONCATENATE("R2C",'Mapa de Riesgos de Corrupción'!#REF!),"")</f>
        <v>#ERROR!</v>
      </c>
      <c r="AL27" s="288" t="str">
        <f>IF(AND('Mapa de Riesgos de Corrupción'!#REF!="Media",'Mapa de Riesgos de Corrupción'!#REF!="Catastrófico"),CONCATENATE("R2C",'Mapa de Riesgos de Corrupción'!#REF!),"")</f>
        <v>#ERROR!</v>
      </c>
      <c r="AM27" s="289" t="str">
        <f>IF(AND('Mapa de Riesgos de Corrupción'!$AC$10="Media",'Mapa de Riesgos de Corrupción'!$AE$10="Catastrófico"),CONCATENATE("R2C",'Mapa de Riesgos de Corrupción'!$R$10),"")</f>
        <v/>
      </c>
      <c r="AN27" s="196"/>
      <c r="AO27" s="212"/>
      <c r="AT27" s="213"/>
      <c r="AU27" s="196"/>
      <c r="AV27" s="196"/>
      <c r="AW27" s="196"/>
      <c r="AX27" s="196"/>
      <c r="AY27" s="196"/>
      <c r="AZ27" s="196"/>
      <c r="BA27" s="196"/>
      <c r="BB27" s="196"/>
      <c r="BC27" s="196"/>
      <c r="BD27" s="196"/>
      <c r="BE27" s="196"/>
      <c r="BF27" s="196"/>
      <c r="BG27" s="196"/>
      <c r="BH27" s="196"/>
      <c r="BI27" s="196"/>
    </row>
    <row r="28" ht="15.0" customHeight="1">
      <c r="A28" s="196"/>
      <c r="B28" s="200"/>
      <c r="D28" s="154"/>
      <c r="E28" s="10"/>
      <c r="I28" s="154"/>
      <c r="J28" s="300" t="str">
        <f>IF(AND('Mapa de Riesgos de Corrupción'!#REF!="Media",'Mapa de Riesgos de Corrupción'!#REF!="Leve"),CONCATENATE("R3C",'Mapa de Riesgos de Corrupción'!#REF!),"")</f>
        <v>#ERROR!</v>
      </c>
      <c r="K28" s="301" t="str">
        <f>IF(AND('Mapa de Riesgos de Corrupción'!$AC$11="Media",'Mapa de Riesgos de Corrupción'!$AE$11="Leve"),CONCATENATE("R3C",'Mapa de Riesgos de Corrupción'!$R$11),"")</f>
        <v/>
      </c>
      <c r="L28" s="301" t="str">
        <f>IF(AND('Mapa de Riesgos de Corrupción'!#REF!="Media",'Mapa de Riesgos de Corrupción'!#REF!="Leve"),CONCATENATE("R3C",'Mapa de Riesgos de Corrupción'!#REF!),"")</f>
        <v>#ERROR!</v>
      </c>
      <c r="M28" s="301" t="str">
        <f>IF(AND('Mapa de Riesgos de Corrupción'!$AC$12="Media",'Mapa de Riesgos de Corrupción'!$AE$12="Leve"),CONCATENATE("R3C",'Mapa de Riesgos de Corrupción'!$R$12),"")</f>
        <v/>
      </c>
      <c r="N28" s="301" t="str">
        <f>IF(AND('Mapa de Riesgos de Corrupción'!#REF!="Media",'Mapa de Riesgos de Corrupción'!#REF!="Leve"),CONCATENATE("R3C",'Mapa de Riesgos de Corrupción'!#REF!),"")</f>
        <v>#ERROR!</v>
      </c>
      <c r="O28" s="302" t="str">
        <f>IF(AND('Mapa de Riesgos de Corrupción'!#REF!="Media",'Mapa de Riesgos de Corrupción'!#REF!="Leve"),CONCATENATE("R3C",'Mapa de Riesgos de Corrupción'!#REF!),"")</f>
        <v>#ERROR!</v>
      </c>
      <c r="P28" s="300" t="str">
        <f>IF(AND('Mapa de Riesgos de Corrupción'!#REF!="Media",'Mapa de Riesgos de Corrupción'!#REF!="Menor"),CONCATENATE("R3C",'Mapa de Riesgos de Corrupción'!#REF!),"")</f>
        <v>#ERROR!</v>
      </c>
      <c r="Q28" s="301" t="str">
        <f>IF(AND('Mapa de Riesgos de Corrupción'!$AC$11="Media",'Mapa de Riesgos de Corrupción'!$AE$11="Menor"),CONCATENATE("R3C",'Mapa de Riesgos de Corrupción'!$R$11),"")</f>
        <v/>
      </c>
      <c r="R28" s="301" t="str">
        <f>IF(AND('Mapa de Riesgos de Corrupción'!#REF!="Media",'Mapa de Riesgos de Corrupción'!#REF!="Menor"),CONCATENATE("R3C",'Mapa de Riesgos de Corrupción'!#REF!),"")</f>
        <v>#ERROR!</v>
      </c>
      <c r="S28" s="301" t="str">
        <f>IF(AND('Mapa de Riesgos de Corrupción'!$AC$12="Media",'Mapa de Riesgos de Corrupción'!$AE$12="Menor"),CONCATENATE("R3C",'Mapa de Riesgos de Corrupción'!$R$12),"")</f>
        <v/>
      </c>
      <c r="T28" s="301" t="str">
        <f>IF(AND('Mapa de Riesgos de Corrupción'!#REF!="Media",'Mapa de Riesgos de Corrupción'!#REF!="Menor"),CONCATENATE("R3C",'Mapa de Riesgos de Corrupción'!#REF!),"")</f>
        <v>#ERROR!</v>
      </c>
      <c r="U28" s="302" t="str">
        <f>IF(AND('Mapa de Riesgos de Corrupción'!#REF!="Media",'Mapa de Riesgos de Corrupción'!#REF!="Menor"),CONCATENATE("R3C",'Mapa de Riesgos de Corrupción'!#REF!),"")</f>
        <v>#ERROR!</v>
      </c>
      <c r="V28" s="300" t="str">
        <f>IF(AND('Mapa de Riesgos de Corrupción'!#REF!="Media",'Mapa de Riesgos de Corrupción'!#REF!="Moderado"),CONCATENATE("R3C",'Mapa de Riesgos de Corrupción'!#REF!),"")</f>
        <v>#ERROR!</v>
      </c>
      <c r="W28" s="301" t="str">
        <f>IF(AND('Mapa de Riesgos de Corrupción'!$AC$11="Media",'Mapa de Riesgos de Corrupción'!$AE$11="Moderado"),CONCATENATE("R3C",'Mapa de Riesgos de Corrupción'!$R$11),"")</f>
        <v/>
      </c>
      <c r="X28" s="301" t="str">
        <f>IF(AND('Mapa de Riesgos de Corrupción'!#REF!="Media",'Mapa de Riesgos de Corrupción'!#REF!="Moderado"),CONCATENATE("R3C",'Mapa de Riesgos de Corrupción'!#REF!),"")</f>
        <v>#ERROR!</v>
      </c>
      <c r="Y28" s="301" t="str">
        <f>IF(AND('Mapa de Riesgos de Corrupción'!$AC$12="Media",'Mapa de Riesgos de Corrupción'!$AE$12="Moderado"),CONCATENATE("R3C",'Mapa de Riesgos de Corrupción'!$R$12),"")</f>
        <v/>
      </c>
      <c r="Z28" s="301" t="str">
        <f>IF(AND('Mapa de Riesgos de Corrupción'!#REF!="Media",'Mapa de Riesgos de Corrupción'!#REF!="Moderado"),CONCATENATE("R3C",'Mapa de Riesgos de Corrupción'!#REF!),"")</f>
        <v>#ERROR!</v>
      </c>
      <c r="AA28" s="302" t="str">
        <f>IF(AND('Mapa de Riesgos de Corrupción'!#REF!="Media",'Mapa de Riesgos de Corrupción'!#REF!="Moderado"),CONCATENATE("R3C",'Mapa de Riesgos de Corrupción'!#REF!),"")</f>
        <v>#ERROR!</v>
      </c>
      <c r="AB28" s="284" t="str">
        <f>IF(AND('Mapa de Riesgos de Corrupción'!#REF!="Media",'Mapa de Riesgos de Corrupción'!#REF!="Mayor"),CONCATENATE("R3C",'Mapa de Riesgos de Corrupción'!#REF!),"")</f>
        <v>#ERROR!</v>
      </c>
      <c r="AC28" s="285" t="str">
        <f>IF(AND('Mapa de Riesgos de Corrupción'!$AC$11="Media",'Mapa de Riesgos de Corrupción'!$AE$11="Mayor"),CONCATENATE("R3C",'Mapa de Riesgos de Corrupción'!$R$11),"")</f>
        <v/>
      </c>
      <c r="AD28" s="285" t="str">
        <f>IF(AND('Mapa de Riesgos de Corrupción'!#REF!="Media",'Mapa de Riesgos de Corrupción'!#REF!="Mayor"),CONCATENATE("R3C",'Mapa de Riesgos de Corrupción'!#REF!),"")</f>
        <v>#ERROR!</v>
      </c>
      <c r="AE28" s="285" t="str">
        <f>IF(AND('Mapa de Riesgos de Corrupción'!$AC$12="Media",'Mapa de Riesgos de Corrupción'!$AE$12="Mayor"),CONCATENATE("R3C",'Mapa de Riesgos de Corrupción'!$R$12),"")</f>
        <v/>
      </c>
      <c r="AF28" s="285" t="str">
        <f>IF(AND('Mapa de Riesgos de Corrupción'!#REF!="Media",'Mapa de Riesgos de Corrupción'!#REF!="Mayor"),CONCATENATE("R3C",'Mapa de Riesgos de Corrupción'!#REF!),"")</f>
        <v>#ERROR!</v>
      </c>
      <c r="AG28" s="286" t="str">
        <f>IF(AND('Mapa de Riesgos de Corrupción'!#REF!="Media",'Mapa de Riesgos de Corrupción'!#REF!="Mayor"),CONCATENATE("R3C",'Mapa de Riesgos de Corrupción'!#REF!),"")</f>
        <v>#ERROR!</v>
      </c>
      <c r="AH28" s="287" t="str">
        <f>IF(AND('Mapa de Riesgos de Corrupción'!#REF!="Media",'Mapa de Riesgos de Corrupción'!#REF!="Catastrófico"),CONCATENATE("R3C",'Mapa de Riesgos de Corrupción'!#REF!),"")</f>
        <v>#ERROR!</v>
      </c>
      <c r="AI28" s="288" t="str">
        <f>IF(AND('Mapa de Riesgos de Corrupción'!$AC$11="Media",'Mapa de Riesgos de Corrupción'!$AE$11="Catastrófico"),CONCATENATE("R3C",'Mapa de Riesgos de Corrupción'!$R$11),"")</f>
        <v/>
      </c>
      <c r="AJ28" s="288" t="str">
        <f>IF(AND('Mapa de Riesgos de Corrupción'!#REF!="Media",'Mapa de Riesgos de Corrupción'!#REF!="Catastrófico"),CONCATENATE("R3C",'Mapa de Riesgos de Corrupción'!#REF!),"")</f>
        <v>#ERROR!</v>
      </c>
      <c r="AK28" s="288" t="str">
        <f>IF(AND('Mapa de Riesgos de Corrupción'!$AC$12="Media",'Mapa de Riesgos de Corrupción'!$AE$12="Catastrófico"),CONCATENATE("R3C",'Mapa de Riesgos de Corrupción'!$R$12),"")</f>
        <v/>
      </c>
      <c r="AL28" s="288" t="str">
        <f>IF(AND('Mapa de Riesgos de Corrupción'!#REF!="Media",'Mapa de Riesgos de Corrupción'!#REF!="Catastrófico"),CONCATENATE("R3C",'Mapa de Riesgos de Corrupción'!#REF!),"")</f>
        <v>#ERROR!</v>
      </c>
      <c r="AM28" s="289" t="str">
        <f>IF(AND('Mapa de Riesgos de Corrupción'!#REF!="Media",'Mapa de Riesgos de Corrupción'!#REF!="Catastrófico"),CONCATENATE("R3C",'Mapa de Riesgos de Corrupción'!#REF!),"")</f>
        <v>#ERROR!</v>
      </c>
      <c r="AN28" s="196"/>
      <c r="AO28" s="212"/>
      <c r="AT28" s="213"/>
      <c r="AU28" s="196"/>
      <c r="AV28" s="196"/>
      <c r="AW28" s="196"/>
      <c r="AX28" s="196"/>
      <c r="AY28" s="196"/>
      <c r="AZ28" s="196"/>
      <c r="BA28" s="196"/>
      <c r="BB28" s="196"/>
      <c r="BC28" s="196"/>
      <c r="BD28" s="196"/>
      <c r="BE28" s="196"/>
      <c r="BF28" s="196"/>
      <c r="BG28" s="196"/>
      <c r="BH28" s="196"/>
      <c r="BI28" s="196"/>
    </row>
    <row r="29" ht="15.0" customHeight="1">
      <c r="A29" s="196"/>
      <c r="B29" s="200"/>
      <c r="D29" s="154"/>
      <c r="E29" s="10"/>
      <c r="I29" s="154"/>
      <c r="J29" s="300" t="str">
        <f>IF(AND('Mapa de Riesgos de Corrupción'!$AC$13="Media",'Mapa de Riesgos de Corrupción'!$AE$13="Leve"),CONCATENATE("R4C",'Mapa de Riesgos de Corrupción'!$R$13),"")</f>
        <v/>
      </c>
      <c r="K29" s="301" t="str">
        <f>IF(AND('Mapa de Riesgos de Corrupción'!#REF!="Media",'Mapa de Riesgos de Corrupción'!#REF!="Leve"),CONCATENATE("R4C",'Mapa de Riesgos de Corrupción'!#REF!),"")</f>
        <v>#ERROR!</v>
      </c>
      <c r="L29" s="301" t="str">
        <f>IF(AND('Mapa de Riesgos de Corrupción'!$AC$14="Media",'Mapa de Riesgos de Corrupción'!$AE$14="Leve"),CONCATENATE("R4C",'Mapa de Riesgos de Corrupción'!$R$14),"")</f>
        <v/>
      </c>
      <c r="M29" s="301" t="str">
        <f>IF(AND('Mapa de Riesgos de Corrupción'!#REF!="Media",'Mapa de Riesgos de Corrupción'!#REF!="Leve"),CONCATENATE("R4C",'Mapa de Riesgos de Corrupción'!#REF!),"")</f>
        <v>#ERROR!</v>
      </c>
      <c r="N29" s="301" t="str">
        <f>IF(AND('Mapa de Riesgos de Corrupción'!#REF!="Media",'Mapa de Riesgos de Corrupción'!#REF!="Leve"),CONCATENATE("R4C",'Mapa de Riesgos de Corrupción'!#REF!),"")</f>
        <v>#ERROR!</v>
      </c>
      <c r="O29" s="302" t="str">
        <f>IF(AND('Mapa de Riesgos de Corrupción'!$AC$15="Media",'Mapa de Riesgos de Corrupción'!$AE$15="Leve"),CONCATENATE("R4C",'Mapa de Riesgos de Corrupción'!$R$15),"")</f>
        <v/>
      </c>
      <c r="P29" s="300" t="str">
        <f>IF(AND('Mapa de Riesgos de Corrupción'!$AC$13="Media",'Mapa de Riesgos de Corrupción'!$AE$13="Menor"),CONCATENATE("R4C",'Mapa de Riesgos de Corrupción'!$R$13),"")</f>
        <v/>
      </c>
      <c r="Q29" s="301" t="str">
        <f>IF(AND('Mapa de Riesgos de Corrupción'!#REF!="Media",'Mapa de Riesgos de Corrupción'!#REF!="Menor"),CONCATENATE("R4C",'Mapa de Riesgos de Corrupción'!#REF!),"")</f>
        <v>#ERROR!</v>
      </c>
      <c r="R29" s="301" t="str">
        <f>IF(AND('Mapa de Riesgos de Corrupción'!$AC$14="Media",'Mapa de Riesgos de Corrupción'!$AE$14="Menor"),CONCATENATE("R4C",'Mapa de Riesgos de Corrupción'!$R$14),"")</f>
        <v/>
      </c>
      <c r="S29" s="301" t="str">
        <f>IF(AND('Mapa de Riesgos de Corrupción'!#REF!="Media",'Mapa de Riesgos de Corrupción'!#REF!="Menor"),CONCATENATE("R4C",'Mapa de Riesgos de Corrupción'!#REF!),"")</f>
        <v>#ERROR!</v>
      </c>
      <c r="T29" s="301" t="str">
        <f>IF(AND('Mapa de Riesgos de Corrupción'!#REF!="Media",'Mapa de Riesgos de Corrupción'!#REF!="Menor"),CONCATENATE("R4C",'Mapa de Riesgos de Corrupción'!#REF!),"")</f>
        <v>#ERROR!</v>
      </c>
      <c r="U29" s="302" t="str">
        <f>IF(AND('Mapa de Riesgos de Corrupción'!$AC$15="Media",'Mapa de Riesgos de Corrupción'!$AE$15="Menor"),CONCATENATE("R4C",'Mapa de Riesgos de Corrupción'!$R$15),"")</f>
        <v/>
      </c>
      <c r="V29" s="300" t="str">
        <f>IF(AND('Mapa de Riesgos de Corrupción'!$AC$13="Media",'Mapa de Riesgos de Corrupción'!$AE$13="Moderado"),CONCATENATE("R4C",'Mapa de Riesgos de Corrupción'!$R$13),"")</f>
        <v/>
      </c>
      <c r="W29" s="301" t="str">
        <f>IF(AND('Mapa de Riesgos de Corrupción'!#REF!="Media",'Mapa de Riesgos de Corrupción'!#REF!="Moderado"),CONCATENATE("R4C",'Mapa de Riesgos de Corrupción'!#REF!),"")</f>
        <v>#ERROR!</v>
      </c>
      <c r="X29" s="301" t="str">
        <f>IF(AND('Mapa de Riesgos de Corrupción'!$AC$14="Media",'Mapa de Riesgos de Corrupción'!$AE$14="Moderado"),CONCATENATE("R4C",'Mapa de Riesgos de Corrupción'!$R$14),"")</f>
        <v>R4C7</v>
      </c>
      <c r="Y29" s="301" t="str">
        <f>IF(AND('Mapa de Riesgos de Corrupción'!#REF!="Media",'Mapa de Riesgos de Corrupción'!#REF!="Moderado"),CONCATENATE("R4C",'Mapa de Riesgos de Corrupción'!#REF!),"")</f>
        <v>#ERROR!</v>
      </c>
      <c r="Z29" s="301" t="str">
        <f>IF(AND('Mapa de Riesgos de Corrupción'!#REF!="Media",'Mapa de Riesgos de Corrupción'!#REF!="Moderado"),CONCATENATE("R4C",'Mapa de Riesgos de Corrupción'!#REF!),"")</f>
        <v>#ERROR!</v>
      </c>
      <c r="AA29" s="302" t="str">
        <f>IF(AND('Mapa de Riesgos de Corrupción'!$AC$15="Media",'Mapa de Riesgos de Corrupción'!$AE$15="Moderado"),CONCATENATE("R4C",'Mapa de Riesgos de Corrupción'!$R$15),"")</f>
        <v/>
      </c>
      <c r="AB29" s="284" t="str">
        <f>IF(AND('Mapa de Riesgos de Corrupción'!$AC$13="Media",'Mapa de Riesgos de Corrupción'!$AE$13="Mayor"),CONCATENATE("R4C",'Mapa de Riesgos de Corrupción'!$R$13),"")</f>
        <v/>
      </c>
      <c r="AC29" s="285" t="str">
        <f>IF(AND('Mapa de Riesgos de Corrupción'!#REF!="Media",'Mapa de Riesgos de Corrupción'!#REF!="Mayor"),CONCATENATE("R4C",'Mapa de Riesgos de Corrupción'!#REF!),"")</f>
        <v>#ERROR!</v>
      </c>
      <c r="AD29" s="285" t="str">
        <f>IF(AND('Mapa de Riesgos de Corrupción'!$AC$14="Media",'Mapa de Riesgos de Corrupción'!$AE$14="Mayor"),CONCATENATE("R4C",'Mapa de Riesgos de Corrupción'!$R$14),"")</f>
        <v/>
      </c>
      <c r="AE29" s="285" t="str">
        <f>IF(AND('Mapa de Riesgos de Corrupción'!#REF!="Media",'Mapa de Riesgos de Corrupción'!#REF!="Mayor"),CONCATENATE("R4C",'Mapa de Riesgos de Corrupción'!#REF!),"")</f>
        <v>#ERROR!</v>
      </c>
      <c r="AF29" s="285" t="str">
        <f>IF(AND('Mapa de Riesgos de Corrupción'!#REF!="Media",'Mapa de Riesgos de Corrupción'!#REF!="Mayor"),CONCATENATE("R4C",'Mapa de Riesgos de Corrupción'!#REF!),"")</f>
        <v>#ERROR!</v>
      </c>
      <c r="AG29" s="286" t="str">
        <f>IF(AND('Mapa de Riesgos de Corrupción'!$AC$15="Media",'Mapa de Riesgos de Corrupción'!$AE$15="Mayor"),CONCATENATE("R4C",'Mapa de Riesgos de Corrupción'!$R$15),"")</f>
        <v/>
      </c>
      <c r="AH29" s="287" t="str">
        <f>IF(AND('Mapa de Riesgos de Corrupción'!$AC$13="Media",'Mapa de Riesgos de Corrupción'!$AE$13="Catastrófico"),CONCATENATE("R4C",'Mapa de Riesgos de Corrupción'!$R$13),"")</f>
        <v/>
      </c>
      <c r="AI29" s="288" t="str">
        <f>IF(AND('Mapa de Riesgos de Corrupción'!#REF!="Media",'Mapa de Riesgos de Corrupción'!#REF!="Catastrófico"),CONCATENATE("R4C",'Mapa de Riesgos de Corrupción'!#REF!),"")</f>
        <v>#ERROR!</v>
      </c>
      <c r="AJ29" s="288" t="str">
        <f>IF(AND('Mapa de Riesgos de Corrupción'!$AC$14="Media",'Mapa de Riesgos de Corrupción'!$AE$14="Catastrófico"),CONCATENATE("R4C",'Mapa de Riesgos de Corrupción'!$R$14),"")</f>
        <v/>
      </c>
      <c r="AK29" s="288" t="str">
        <f>IF(AND('Mapa de Riesgos de Corrupción'!#REF!="Media",'Mapa de Riesgos de Corrupción'!#REF!="Catastrófico"),CONCATENATE("R4C",'Mapa de Riesgos de Corrupción'!#REF!),"")</f>
        <v>#ERROR!</v>
      </c>
      <c r="AL29" s="288" t="str">
        <f>IF(AND('Mapa de Riesgos de Corrupción'!#REF!="Media",'Mapa de Riesgos de Corrupción'!#REF!="Catastrófico"),CONCATENATE("R4C",'Mapa de Riesgos de Corrupción'!#REF!),"")</f>
        <v>#ERROR!</v>
      </c>
      <c r="AM29" s="289" t="str">
        <f>IF(AND('Mapa de Riesgos de Corrupción'!$AC$15="Media",'Mapa de Riesgos de Corrupción'!$AE$15="Catastrófico"),CONCATENATE("R4C",'Mapa de Riesgos de Corrupción'!$R$15),"")</f>
        <v/>
      </c>
      <c r="AN29" s="196"/>
      <c r="AO29" s="212"/>
      <c r="AT29" s="213"/>
      <c r="AU29" s="196"/>
      <c r="AV29" s="196"/>
      <c r="AW29" s="196"/>
      <c r="AX29" s="196"/>
      <c r="AY29" s="196"/>
      <c r="AZ29" s="196"/>
      <c r="BA29" s="196"/>
      <c r="BB29" s="196"/>
      <c r="BC29" s="196"/>
      <c r="BD29" s="196"/>
      <c r="BE29" s="196"/>
      <c r="BF29" s="196"/>
      <c r="BG29" s="196"/>
      <c r="BH29" s="196"/>
      <c r="BI29" s="196"/>
    </row>
    <row r="30" ht="15.0" customHeight="1">
      <c r="A30" s="196"/>
      <c r="B30" s="200"/>
      <c r="D30" s="154"/>
      <c r="E30" s="10"/>
      <c r="I30" s="154"/>
      <c r="J30" s="300" t="str">
        <f>IF(AND('Mapa de Riesgos de Corrupción'!$AC$16="Media",'Mapa de Riesgos de Corrupción'!$AE$16="Leve"),CONCATENATE("R5C",'Mapa de Riesgos de Corrupción'!$R$16),"")</f>
        <v/>
      </c>
      <c r="K30" s="301" t="str">
        <f>IF(AND('Mapa de Riesgos de Corrupción'!#REF!="Media",'Mapa de Riesgos de Corrupción'!#REF!="Leve"),CONCATENATE("R5C",'Mapa de Riesgos de Corrupción'!#REF!),"")</f>
        <v>#ERROR!</v>
      </c>
      <c r="L30" s="301" t="str">
        <f>IF(AND('Mapa de Riesgos de Corrupción'!#REF!="Media",'Mapa de Riesgos de Corrupción'!#REF!="Leve"),CONCATENATE("R5C",'Mapa de Riesgos de Corrupción'!#REF!),"")</f>
        <v>#ERROR!</v>
      </c>
      <c r="M30" s="301" t="str">
        <f>IF(AND('Mapa de Riesgos de Corrupción'!$AC$17="Media",'Mapa de Riesgos de Corrupción'!$AE$17="Leve"),CONCATENATE("R5C",'Mapa de Riesgos de Corrupción'!$R$17),"")</f>
        <v/>
      </c>
      <c r="N30" s="301" t="str">
        <f>IF(AND('Mapa de Riesgos de Corrupción'!#REF!="Media",'Mapa de Riesgos de Corrupción'!#REF!="Leve"),CONCATENATE("R5C",'Mapa de Riesgos de Corrupción'!#REF!),"")</f>
        <v>#ERROR!</v>
      </c>
      <c r="O30" s="302" t="str">
        <f>IF(AND('Mapa de Riesgos de Corrupción'!$AC$18="Media",'Mapa de Riesgos de Corrupción'!$AE$18="Leve"),CONCATENATE("R5C",'Mapa de Riesgos de Corrupción'!$R$18),"")</f>
        <v/>
      </c>
      <c r="P30" s="300" t="str">
        <f>IF(AND('Mapa de Riesgos de Corrupción'!$AC$16="Media",'Mapa de Riesgos de Corrupción'!$AE$16="Menor"),CONCATENATE("R5C",'Mapa de Riesgos de Corrupción'!$R$16),"")</f>
        <v/>
      </c>
      <c r="Q30" s="301" t="str">
        <f>IF(AND('Mapa de Riesgos de Corrupción'!#REF!="Media",'Mapa de Riesgos de Corrupción'!#REF!="Menor"),CONCATENATE("R5C",'Mapa de Riesgos de Corrupción'!#REF!),"")</f>
        <v>#ERROR!</v>
      </c>
      <c r="R30" s="301" t="str">
        <f>IF(AND('Mapa de Riesgos de Corrupción'!#REF!="Media",'Mapa de Riesgos de Corrupción'!#REF!="Menor"),CONCATENATE("R5C",'Mapa de Riesgos de Corrupción'!#REF!),"")</f>
        <v>#ERROR!</v>
      </c>
      <c r="S30" s="301" t="str">
        <f>IF(AND('Mapa de Riesgos de Corrupción'!$AC$17="Media",'Mapa de Riesgos de Corrupción'!$AE$17="Menor"),CONCATENATE("R5C",'Mapa de Riesgos de Corrupción'!$R$17),"")</f>
        <v/>
      </c>
      <c r="T30" s="301" t="str">
        <f>IF(AND('Mapa de Riesgos de Corrupción'!#REF!="Media",'Mapa de Riesgos de Corrupción'!#REF!="Menor"),CONCATENATE("R5C",'Mapa de Riesgos de Corrupción'!#REF!),"")</f>
        <v>#ERROR!</v>
      </c>
      <c r="U30" s="302" t="str">
        <f>IF(AND('Mapa de Riesgos de Corrupción'!$AC$18="Media",'Mapa de Riesgos de Corrupción'!$AE$18="Menor"),CONCATENATE("R5C",'Mapa de Riesgos de Corrupción'!$R$18),"")</f>
        <v/>
      </c>
      <c r="V30" s="300" t="str">
        <f>IF(AND('Mapa de Riesgos de Corrupción'!$AC$16="Media",'Mapa de Riesgos de Corrupción'!$AE$16="Moderado"),CONCATENATE("R5C",'Mapa de Riesgos de Corrupción'!$R$16),"")</f>
        <v/>
      </c>
      <c r="W30" s="301" t="str">
        <f>IF(AND('Mapa de Riesgos de Corrupción'!#REF!="Media",'Mapa de Riesgos de Corrupción'!#REF!="Moderado"),CONCATENATE("R5C",'Mapa de Riesgos de Corrupción'!#REF!),"")</f>
        <v>#ERROR!</v>
      </c>
      <c r="X30" s="301" t="str">
        <f>IF(AND('Mapa de Riesgos de Corrupción'!#REF!="Media",'Mapa de Riesgos de Corrupción'!#REF!="Moderado"),CONCATENATE("R5C",'Mapa de Riesgos de Corrupción'!#REF!),"")</f>
        <v>#ERROR!</v>
      </c>
      <c r="Y30" s="301" t="str">
        <f>IF(AND('Mapa de Riesgos de Corrupción'!$AC$17="Media",'Mapa de Riesgos de Corrupción'!$AE$17="Moderado"),CONCATENATE("R5C",'Mapa de Riesgos de Corrupción'!$R$17),"")</f>
        <v/>
      </c>
      <c r="Z30" s="301" t="str">
        <f>IF(AND('Mapa de Riesgos de Corrupción'!#REF!="Media",'Mapa de Riesgos de Corrupción'!#REF!="Moderado"),CONCATENATE("R5C",'Mapa de Riesgos de Corrupción'!#REF!),"")</f>
        <v>#ERROR!</v>
      </c>
      <c r="AA30" s="302" t="str">
        <f>IF(AND('Mapa de Riesgos de Corrupción'!$AC$18="Media",'Mapa de Riesgos de Corrupción'!$AE$18="Moderado"),CONCATENATE("R5C",'Mapa de Riesgos de Corrupción'!$R$18),"")</f>
        <v/>
      </c>
      <c r="AB30" s="284" t="str">
        <f>IF(AND('Mapa de Riesgos de Corrupción'!$AC$16="Media",'Mapa de Riesgos de Corrupción'!$AE$16="Mayor"),CONCATENATE("R5C",'Mapa de Riesgos de Corrupción'!$R$16),"")</f>
        <v>R5C9</v>
      </c>
      <c r="AC30" s="285" t="str">
        <f>IF(AND('Mapa de Riesgos de Corrupción'!#REF!="Media",'Mapa de Riesgos de Corrupción'!#REF!="Mayor"),CONCATENATE("R5C",'Mapa de Riesgos de Corrupción'!#REF!),"")</f>
        <v>#ERROR!</v>
      </c>
      <c r="AD30" s="285" t="str">
        <f>IF(AND('Mapa de Riesgos de Corrupción'!#REF!="Media",'Mapa de Riesgos de Corrupción'!#REF!="Mayor"),CONCATENATE("R5C",'Mapa de Riesgos de Corrupción'!#REF!),"")</f>
        <v>#ERROR!</v>
      </c>
      <c r="AE30" s="285" t="str">
        <f>IF(AND('Mapa de Riesgos de Corrupción'!$AC$17="Media",'Mapa de Riesgos de Corrupción'!$AE$17="Mayor"),CONCATENATE("R5C",'Mapa de Riesgos de Corrupción'!$R$17),"")</f>
        <v/>
      </c>
      <c r="AF30" s="285" t="str">
        <f>IF(AND('Mapa de Riesgos de Corrupción'!#REF!="Media",'Mapa de Riesgos de Corrupción'!#REF!="Mayor"),CONCATENATE("R5C",'Mapa de Riesgos de Corrupción'!#REF!),"")</f>
        <v>#ERROR!</v>
      </c>
      <c r="AG30" s="286" t="str">
        <f>IF(AND('Mapa de Riesgos de Corrupción'!$AC$18="Media",'Mapa de Riesgos de Corrupción'!$AE$18="Mayor"),CONCATENATE("R5C",'Mapa de Riesgos de Corrupción'!$R$18),"")</f>
        <v>R5C11</v>
      </c>
      <c r="AH30" s="287" t="str">
        <f>IF(AND('Mapa de Riesgos de Corrupción'!$AC$16="Media",'Mapa de Riesgos de Corrupción'!$AE$16="Catastrófico"),CONCATENATE("R5C",'Mapa de Riesgos de Corrupción'!$R$16),"")</f>
        <v/>
      </c>
      <c r="AI30" s="288" t="str">
        <f>IF(AND('Mapa de Riesgos de Corrupción'!#REF!="Media",'Mapa de Riesgos de Corrupción'!#REF!="Catastrófico"),CONCATENATE("R5C",'Mapa de Riesgos de Corrupción'!#REF!),"")</f>
        <v>#ERROR!</v>
      </c>
      <c r="AJ30" s="288" t="str">
        <f>IF(AND('Mapa de Riesgos de Corrupción'!#REF!="Media",'Mapa de Riesgos de Corrupción'!#REF!="Catastrófico"),CONCATENATE("R5C",'Mapa de Riesgos de Corrupción'!#REF!),"")</f>
        <v>#ERROR!</v>
      </c>
      <c r="AK30" s="288" t="str">
        <f>IF(AND('Mapa de Riesgos de Corrupción'!$AC$17="Media",'Mapa de Riesgos de Corrupción'!$AE$17="Catastrófico"),CONCATENATE("R5C",'Mapa de Riesgos de Corrupción'!$R$17),"")</f>
        <v/>
      </c>
      <c r="AL30" s="288" t="str">
        <f>IF(AND('Mapa de Riesgos de Corrupción'!#REF!="Media",'Mapa de Riesgos de Corrupción'!#REF!="Catastrófico"),CONCATENATE("R5C",'Mapa de Riesgos de Corrupción'!#REF!),"")</f>
        <v>#ERROR!</v>
      </c>
      <c r="AM30" s="289" t="str">
        <f>IF(AND('Mapa de Riesgos de Corrupción'!$AC$18="Media",'Mapa de Riesgos de Corrupción'!$AE$18="Catastrófico"),CONCATENATE("R5C",'Mapa de Riesgos de Corrupción'!$R$18),"")</f>
        <v/>
      </c>
      <c r="AN30" s="196"/>
      <c r="AO30" s="212"/>
      <c r="AT30" s="213"/>
      <c r="AU30" s="196"/>
      <c r="AV30" s="196"/>
      <c r="AW30" s="196"/>
      <c r="AX30" s="196"/>
      <c r="AY30" s="196"/>
      <c r="AZ30" s="196"/>
      <c r="BA30" s="196"/>
      <c r="BB30" s="196"/>
      <c r="BC30" s="196"/>
      <c r="BD30" s="196"/>
      <c r="BE30" s="196"/>
      <c r="BF30" s="196"/>
      <c r="BG30" s="196"/>
      <c r="BH30" s="196"/>
      <c r="BI30" s="196"/>
    </row>
    <row r="31" ht="15.0" customHeight="1">
      <c r="A31" s="196"/>
      <c r="B31" s="200"/>
      <c r="D31" s="154"/>
      <c r="E31" s="10"/>
      <c r="I31" s="154"/>
      <c r="J31" s="300" t="str">
        <f>IF(AND('Mapa de Riesgos de Corrupción'!#REF!="Media",'Mapa de Riesgos de Corrupción'!#REF!="Leve"),CONCATENATE("R6C",'Mapa de Riesgos de Corrupción'!#REF!),"")</f>
        <v>#ERROR!</v>
      </c>
      <c r="K31" s="301" t="str">
        <f>IF(AND('Mapa de Riesgos de Corrupción'!#REF!="Media",'Mapa de Riesgos de Corrupción'!#REF!="Leve"),CONCATENATE("R6C",'Mapa de Riesgos de Corrupción'!#REF!),"")</f>
        <v>#ERROR!</v>
      </c>
      <c r="L31" s="301" t="str">
        <f>IF(AND('Mapa de Riesgos de Corrupción'!#REF!="Media",'Mapa de Riesgos de Corrupción'!#REF!="Leve"),CONCATENATE("R6C",'Mapa de Riesgos de Corrupción'!#REF!),"")</f>
        <v>#ERROR!</v>
      </c>
      <c r="M31" s="301" t="str">
        <f>IF(AND('Mapa de Riesgos de Corrupción'!#REF!="Media",'Mapa de Riesgos de Corrupción'!#REF!="Leve"),CONCATENATE("R6C",'Mapa de Riesgos de Corrupción'!#REF!),"")</f>
        <v>#ERROR!</v>
      </c>
      <c r="N31" s="301" t="str">
        <f>IF(AND('Mapa de Riesgos de Corrupción'!#REF!="Media",'Mapa de Riesgos de Corrupción'!#REF!="Leve"),CONCATENATE("R6C",'Mapa de Riesgos de Corrupción'!#REF!),"")</f>
        <v>#ERROR!</v>
      </c>
      <c r="O31" s="302" t="str">
        <f>IF(AND('Mapa de Riesgos de Corrupción'!#REF!="Media",'Mapa de Riesgos de Corrupción'!#REF!="Leve"),CONCATENATE("R6C",'Mapa de Riesgos de Corrupción'!#REF!),"")</f>
        <v>#ERROR!</v>
      </c>
      <c r="P31" s="300" t="str">
        <f>IF(AND('Mapa de Riesgos de Corrupción'!#REF!="Media",'Mapa de Riesgos de Corrupción'!#REF!="Menor"),CONCATENATE("R6C",'Mapa de Riesgos de Corrupción'!#REF!),"")</f>
        <v>#ERROR!</v>
      </c>
      <c r="Q31" s="301" t="str">
        <f>IF(AND('Mapa de Riesgos de Corrupción'!#REF!="Media",'Mapa de Riesgos de Corrupción'!#REF!="Menor"),CONCATENATE("R6C",'Mapa de Riesgos de Corrupción'!#REF!),"")</f>
        <v>#ERROR!</v>
      </c>
      <c r="R31" s="301" t="str">
        <f>IF(AND('Mapa de Riesgos de Corrupción'!#REF!="Media",'Mapa de Riesgos de Corrupción'!#REF!="Menor"),CONCATENATE("R6C",'Mapa de Riesgos de Corrupción'!#REF!),"")</f>
        <v>#ERROR!</v>
      </c>
      <c r="S31" s="301" t="str">
        <f>IF(AND('Mapa de Riesgos de Corrupción'!#REF!="Media",'Mapa de Riesgos de Corrupción'!#REF!="Menor"),CONCATENATE("R6C",'Mapa de Riesgos de Corrupción'!#REF!),"")</f>
        <v>#ERROR!</v>
      </c>
      <c r="T31" s="301" t="str">
        <f>IF(AND('Mapa de Riesgos de Corrupción'!#REF!="Media",'Mapa de Riesgos de Corrupción'!#REF!="Menor"),CONCATENATE("R6C",'Mapa de Riesgos de Corrupción'!#REF!),"")</f>
        <v>#ERROR!</v>
      </c>
      <c r="U31" s="302" t="str">
        <f>IF(AND('Mapa de Riesgos de Corrupción'!#REF!="Media",'Mapa de Riesgos de Corrupción'!#REF!="Menor"),CONCATENATE("R6C",'Mapa de Riesgos de Corrupción'!#REF!),"")</f>
        <v>#ERROR!</v>
      </c>
      <c r="V31" s="300" t="str">
        <f>IF(AND('Mapa de Riesgos de Corrupción'!#REF!="Media",'Mapa de Riesgos de Corrupción'!#REF!="Moderado"),CONCATENATE("R6C",'Mapa de Riesgos de Corrupción'!#REF!),"")</f>
        <v>#ERROR!</v>
      </c>
      <c r="W31" s="301" t="str">
        <f>IF(AND('Mapa de Riesgos de Corrupción'!#REF!="Media",'Mapa de Riesgos de Corrupción'!#REF!="Moderado"),CONCATENATE("R6C",'Mapa de Riesgos de Corrupción'!#REF!),"")</f>
        <v>#ERROR!</v>
      </c>
      <c r="X31" s="301" t="str">
        <f>IF(AND('Mapa de Riesgos de Corrupción'!#REF!="Media",'Mapa de Riesgos de Corrupción'!#REF!="Moderado"),CONCATENATE("R6C",'Mapa de Riesgos de Corrupción'!#REF!),"")</f>
        <v>#ERROR!</v>
      </c>
      <c r="Y31" s="301" t="str">
        <f>IF(AND('Mapa de Riesgos de Corrupción'!#REF!="Media",'Mapa de Riesgos de Corrupción'!#REF!="Moderado"),CONCATENATE("R6C",'Mapa de Riesgos de Corrupción'!#REF!),"")</f>
        <v>#ERROR!</v>
      </c>
      <c r="Z31" s="301" t="str">
        <f>IF(AND('Mapa de Riesgos de Corrupción'!#REF!="Media",'Mapa de Riesgos de Corrupción'!#REF!="Moderado"),CONCATENATE("R6C",'Mapa de Riesgos de Corrupción'!#REF!),"")</f>
        <v>#ERROR!</v>
      </c>
      <c r="AA31" s="302" t="str">
        <f>IF(AND('Mapa de Riesgos de Corrupción'!#REF!="Media",'Mapa de Riesgos de Corrupción'!#REF!="Moderado"),CONCATENATE("R6C",'Mapa de Riesgos de Corrupción'!#REF!),"")</f>
        <v>#ERROR!</v>
      </c>
      <c r="AB31" s="284" t="str">
        <f>IF(AND('Mapa de Riesgos de Corrupción'!#REF!="Media",'Mapa de Riesgos de Corrupción'!#REF!="Mayor"),CONCATENATE("R6C",'Mapa de Riesgos de Corrupción'!#REF!),"")</f>
        <v>#ERROR!</v>
      </c>
      <c r="AC31" s="285" t="str">
        <f>IF(AND('Mapa de Riesgos de Corrupción'!#REF!="Media",'Mapa de Riesgos de Corrupción'!#REF!="Mayor"),CONCATENATE("R6C",'Mapa de Riesgos de Corrupción'!#REF!),"")</f>
        <v>#ERROR!</v>
      </c>
      <c r="AD31" s="285" t="str">
        <f>IF(AND('Mapa de Riesgos de Corrupción'!#REF!="Media",'Mapa de Riesgos de Corrupción'!#REF!="Mayor"),CONCATENATE("R6C",'Mapa de Riesgos de Corrupción'!#REF!),"")</f>
        <v>#ERROR!</v>
      </c>
      <c r="AE31" s="285" t="str">
        <f>IF(AND('Mapa de Riesgos de Corrupción'!#REF!="Media",'Mapa de Riesgos de Corrupción'!#REF!="Mayor"),CONCATENATE("R6C",'Mapa de Riesgos de Corrupción'!#REF!),"")</f>
        <v>#ERROR!</v>
      </c>
      <c r="AF31" s="285" t="str">
        <f>IF(AND('Mapa de Riesgos de Corrupción'!#REF!="Media",'Mapa de Riesgos de Corrupción'!#REF!="Mayor"),CONCATENATE("R6C",'Mapa de Riesgos de Corrupción'!#REF!),"")</f>
        <v>#ERROR!</v>
      </c>
      <c r="AG31" s="286" t="str">
        <f>IF(AND('Mapa de Riesgos de Corrupción'!#REF!="Media",'Mapa de Riesgos de Corrupción'!#REF!="Mayor"),CONCATENATE("R6C",'Mapa de Riesgos de Corrupción'!#REF!),"")</f>
        <v>#ERROR!</v>
      </c>
      <c r="AH31" s="287" t="str">
        <f>IF(AND('Mapa de Riesgos de Corrupción'!#REF!="Media",'Mapa de Riesgos de Corrupción'!#REF!="Catastrófico"),CONCATENATE("R6C",'Mapa de Riesgos de Corrupción'!#REF!),"")</f>
        <v>#ERROR!</v>
      </c>
      <c r="AI31" s="288" t="str">
        <f>IF(AND('Mapa de Riesgos de Corrupción'!#REF!="Media",'Mapa de Riesgos de Corrupción'!#REF!="Catastrófico"),CONCATENATE("R6C",'Mapa de Riesgos de Corrupción'!#REF!),"")</f>
        <v>#ERROR!</v>
      </c>
      <c r="AJ31" s="288" t="str">
        <f>IF(AND('Mapa de Riesgos de Corrupción'!#REF!="Media",'Mapa de Riesgos de Corrupción'!#REF!="Catastrófico"),CONCATENATE("R6C",'Mapa de Riesgos de Corrupción'!#REF!),"")</f>
        <v>#ERROR!</v>
      </c>
      <c r="AK31" s="288" t="str">
        <f>IF(AND('Mapa de Riesgos de Corrupción'!#REF!="Media",'Mapa de Riesgos de Corrupción'!#REF!="Catastrófico"),CONCATENATE("R6C",'Mapa de Riesgos de Corrupción'!#REF!),"")</f>
        <v>#ERROR!</v>
      </c>
      <c r="AL31" s="288" t="str">
        <f>IF(AND('Mapa de Riesgos de Corrupción'!#REF!="Media",'Mapa de Riesgos de Corrupción'!#REF!="Catastrófico"),CONCATENATE("R6C",'Mapa de Riesgos de Corrupción'!#REF!),"")</f>
        <v>#ERROR!</v>
      </c>
      <c r="AM31" s="289" t="str">
        <f>IF(AND('Mapa de Riesgos de Corrupción'!#REF!="Media",'Mapa de Riesgos de Corrupción'!#REF!="Catastrófico"),CONCATENATE("R6C",'Mapa de Riesgos de Corrupción'!#REF!),"")</f>
        <v>#ERROR!</v>
      </c>
      <c r="AN31" s="196"/>
      <c r="AO31" s="212"/>
      <c r="AT31" s="213"/>
      <c r="AU31" s="196"/>
      <c r="AV31" s="196"/>
      <c r="AW31" s="196"/>
      <c r="AX31" s="196"/>
      <c r="AY31" s="196"/>
      <c r="AZ31" s="196"/>
      <c r="BA31" s="196"/>
      <c r="BB31" s="196"/>
      <c r="BC31" s="196"/>
      <c r="BD31" s="196"/>
      <c r="BE31" s="196"/>
      <c r="BF31" s="196"/>
      <c r="BG31" s="196"/>
      <c r="BH31" s="196"/>
      <c r="BI31" s="196"/>
    </row>
    <row r="32" ht="15.0" customHeight="1">
      <c r="A32" s="196"/>
      <c r="B32" s="200"/>
      <c r="D32" s="154"/>
      <c r="E32" s="10"/>
      <c r="I32" s="154"/>
      <c r="J32" s="300" t="str">
        <f>IF(AND('Mapa de Riesgos de Corrupción'!#REF!="Media",'Mapa de Riesgos de Corrupción'!#REF!="Leve"),CONCATENATE("R7C",'Mapa de Riesgos de Corrupción'!#REF!),"")</f>
        <v>#ERROR!</v>
      </c>
      <c r="K32" s="301" t="str">
        <f>IF(AND('Mapa de Riesgos de Corrupción'!$AC$19="Media",'Mapa de Riesgos de Corrupción'!$AE$19="Leve"),CONCATENATE("R7C",'Mapa de Riesgos de Corrupción'!$R$19),"")</f>
        <v/>
      </c>
      <c r="L32" s="301" t="str">
        <f>IF(AND('Mapa de Riesgos de Corrupción'!#REF!="Media",'Mapa de Riesgos de Corrupción'!#REF!="Leve"),CONCATENATE("R7C",'Mapa de Riesgos de Corrupción'!#REF!),"")</f>
        <v>#ERROR!</v>
      </c>
      <c r="M32" s="301" t="str">
        <f>IF(AND('Mapa de Riesgos de Corrupción'!$AC$20="Media",'Mapa de Riesgos de Corrupción'!$AE$20="Leve"),CONCATENATE("R7C",'Mapa de Riesgos de Corrupción'!$R$20),"")</f>
        <v/>
      </c>
      <c r="N32" s="301" t="str">
        <f>IF(AND('Mapa de Riesgos de Corrupción'!#REF!="Media",'Mapa de Riesgos de Corrupción'!#REF!="Leve"),CONCATENATE("R7C",'Mapa de Riesgos de Corrupción'!#REF!),"")</f>
        <v>#ERROR!</v>
      </c>
      <c r="O32" s="302" t="str">
        <f>IF(AND('Mapa de Riesgos de Corrupción'!#REF!="Media",'Mapa de Riesgos de Corrupción'!#REF!="Leve"),CONCATENATE("R7C",'Mapa de Riesgos de Corrupción'!#REF!),"")</f>
        <v>#ERROR!</v>
      </c>
      <c r="P32" s="300" t="str">
        <f>IF(AND('Mapa de Riesgos de Corrupción'!#REF!="Media",'Mapa de Riesgos de Corrupción'!#REF!="Menor"),CONCATENATE("R7C",'Mapa de Riesgos de Corrupción'!#REF!),"")</f>
        <v>#ERROR!</v>
      </c>
      <c r="Q32" s="301" t="str">
        <f>IF(AND('Mapa de Riesgos de Corrupción'!$AC$19="Media",'Mapa de Riesgos de Corrupción'!$AE$19="Menor"),CONCATENATE("R7C",'Mapa de Riesgos de Corrupción'!$R$19),"")</f>
        <v/>
      </c>
      <c r="R32" s="301" t="str">
        <f>IF(AND('Mapa de Riesgos de Corrupción'!#REF!="Media",'Mapa de Riesgos de Corrupción'!#REF!="Menor"),CONCATENATE("R7C",'Mapa de Riesgos de Corrupción'!#REF!),"")</f>
        <v>#ERROR!</v>
      </c>
      <c r="S32" s="301" t="str">
        <f>IF(AND('Mapa de Riesgos de Corrupción'!$AC$20="Media",'Mapa de Riesgos de Corrupción'!$AE$20="Menor"),CONCATENATE("R7C",'Mapa de Riesgos de Corrupción'!$R$20),"")</f>
        <v/>
      </c>
      <c r="T32" s="301" t="str">
        <f>IF(AND('Mapa de Riesgos de Corrupción'!#REF!="Media",'Mapa de Riesgos de Corrupción'!#REF!="Menor"),CONCATENATE("R7C",'Mapa de Riesgos de Corrupción'!#REF!),"")</f>
        <v>#ERROR!</v>
      </c>
      <c r="U32" s="302" t="str">
        <f>IF(AND('Mapa de Riesgos de Corrupción'!#REF!="Media",'Mapa de Riesgos de Corrupción'!#REF!="Menor"),CONCATENATE("R7C",'Mapa de Riesgos de Corrupción'!#REF!),"")</f>
        <v>#ERROR!</v>
      </c>
      <c r="V32" s="300" t="str">
        <f>IF(AND('Mapa de Riesgos de Corrupción'!#REF!="Media",'Mapa de Riesgos de Corrupción'!#REF!="Moderado"),CONCATENATE("R7C",'Mapa de Riesgos de Corrupción'!#REF!),"")</f>
        <v>#ERROR!</v>
      </c>
      <c r="W32" s="301" t="str">
        <f>IF(AND('Mapa de Riesgos de Corrupción'!$AC$19="Media",'Mapa de Riesgos de Corrupción'!$AE$19="Moderado"),CONCATENATE("R7C",'Mapa de Riesgos de Corrupción'!$R$19),"")</f>
        <v/>
      </c>
      <c r="X32" s="301" t="str">
        <f>IF(AND('Mapa de Riesgos de Corrupción'!#REF!="Media",'Mapa de Riesgos de Corrupción'!#REF!="Moderado"),CONCATENATE("R7C",'Mapa de Riesgos de Corrupción'!#REF!),"")</f>
        <v>#ERROR!</v>
      </c>
      <c r="Y32" s="301" t="str">
        <f>IF(AND('Mapa de Riesgos de Corrupción'!$AC$20="Media",'Mapa de Riesgos de Corrupción'!$AE$20="Moderado"),CONCATENATE("R7C",'Mapa de Riesgos de Corrupción'!$R$20),"")</f>
        <v/>
      </c>
      <c r="Z32" s="301" t="str">
        <f>IF(AND('Mapa de Riesgos de Corrupción'!#REF!="Media",'Mapa de Riesgos de Corrupción'!#REF!="Moderado"),CONCATENATE("R7C",'Mapa de Riesgos de Corrupción'!#REF!),"")</f>
        <v>#ERROR!</v>
      </c>
      <c r="AA32" s="302" t="str">
        <f>IF(AND('Mapa de Riesgos de Corrupción'!#REF!="Media",'Mapa de Riesgos de Corrupción'!#REF!="Moderado"),CONCATENATE("R7C",'Mapa de Riesgos de Corrupción'!#REF!),"")</f>
        <v>#ERROR!</v>
      </c>
      <c r="AB32" s="284" t="str">
        <f>IF(AND('Mapa de Riesgos de Corrupción'!#REF!="Media",'Mapa de Riesgos de Corrupción'!#REF!="Mayor"),CONCATENATE("R7C",'Mapa de Riesgos de Corrupción'!#REF!),"")</f>
        <v>#ERROR!</v>
      </c>
      <c r="AC32" s="285" t="str">
        <f>IF(AND('Mapa de Riesgos de Corrupción'!$AC$19="Media",'Mapa de Riesgos de Corrupción'!$AE$19="Mayor"),CONCATENATE("R7C",'Mapa de Riesgos de Corrupción'!$R$19),"")</f>
        <v/>
      </c>
      <c r="AD32" s="285" t="str">
        <f>IF(AND('Mapa de Riesgos de Corrupción'!#REF!="Media",'Mapa de Riesgos de Corrupción'!#REF!="Mayor"),CONCATENATE("R7C",'Mapa de Riesgos de Corrupción'!#REF!),"")</f>
        <v>#ERROR!</v>
      </c>
      <c r="AE32" s="285" t="str">
        <f>IF(AND('Mapa de Riesgos de Corrupción'!$AC$20="Media",'Mapa de Riesgos de Corrupción'!$AE$20="Mayor"),CONCATENATE("R7C",'Mapa de Riesgos de Corrupción'!$R$20),"")</f>
        <v/>
      </c>
      <c r="AF32" s="285" t="str">
        <f>IF(AND('Mapa de Riesgos de Corrupción'!#REF!="Media",'Mapa de Riesgos de Corrupción'!#REF!="Mayor"),CONCATENATE("R7C",'Mapa de Riesgos de Corrupción'!#REF!),"")</f>
        <v>#ERROR!</v>
      </c>
      <c r="AG32" s="286" t="str">
        <f>IF(AND('Mapa de Riesgos de Corrupción'!#REF!="Media",'Mapa de Riesgos de Corrupción'!#REF!="Mayor"),CONCATENATE("R7C",'Mapa de Riesgos de Corrupción'!#REF!),"")</f>
        <v>#ERROR!</v>
      </c>
      <c r="AH32" s="287" t="str">
        <f>IF(AND('Mapa de Riesgos de Corrupción'!#REF!="Media",'Mapa de Riesgos de Corrupción'!#REF!="Catastrófico"),CONCATENATE("R7C",'Mapa de Riesgos de Corrupción'!#REF!),"")</f>
        <v>#ERROR!</v>
      </c>
      <c r="AI32" s="288" t="str">
        <f>IF(AND('Mapa de Riesgos de Corrupción'!$AC$19="Media",'Mapa de Riesgos de Corrupción'!$AE$19="Catastrófico"),CONCATENATE("R7C",'Mapa de Riesgos de Corrupción'!$R$19),"")</f>
        <v/>
      </c>
      <c r="AJ32" s="288" t="str">
        <f>IF(AND('Mapa de Riesgos de Corrupción'!#REF!="Media",'Mapa de Riesgos de Corrupción'!#REF!="Catastrófico"),CONCATENATE("R7C",'Mapa de Riesgos de Corrupción'!#REF!),"")</f>
        <v>#ERROR!</v>
      </c>
      <c r="AK32" s="288" t="str">
        <f>IF(AND('Mapa de Riesgos de Corrupción'!$AC$20="Media",'Mapa de Riesgos de Corrupción'!$AE$20="Catastrófico"),CONCATENATE("R7C",'Mapa de Riesgos de Corrupción'!$R$20),"")</f>
        <v>R7C13</v>
      </c>
      <c r="AL32" s="288" t="str">
        <f>IF(AND('Mapa de Riesgos de Corrupción'!#REF!="Media",'Mapa de Riesgos de Corrupción'!#REF!="Catastrófico"),CONCATENATE("R7C",'Mapa de Riesgos de Corrupción'!#REF!),"")</f>
        <v>#ERROR!</v>
      </c>
      <c r="AM32" s="289" t="str">
        <f>IF(AND('Mapa de Riesgos de Corrupción'!#REF!="Media",'Mapa de Riesgos de Corrupción'!#REF!="Catastrófico"),CONCATENATE("R7C",'Mapa de Riesgos de Corrupción'!#REF!),"")</f>
        <v>#ERROR!</v>
      </c>
      <c r="AN32" s="196"/>
      <c r="AO32" s="212"/>
      <c r="AT32" s="213"/>
      <c r="AU32" s="196"/>
      <c r="AV32" s="196"/>
      <c r="AW32" s="196"/>
      <c r="AX32" s="196"/>
      <c r="AY32" s="196"/>
      <c r="AZ32" s="196"/>
      <c r="BA32" s="196"/>
      <c r="BB32" s="196"/>
      <c r="BC32" s="196"/>
      <c r="BD32" s="196"/>
      <c r="BE32" s="196"/>
      <c r="BF32" s="196"/>
      <c r="BG32" s="196"/>
      <c r="BH32" s="196"/>
      <c r="BI32" s="196"/>
    </row>
    <row r="33" ht="15.0" customHeight="1">
      <c r="A33" s="196"/>
      <c r="B33" s="200"/>
      <c r="D33" s="154"/>
      <c r="E33" s="10"/>
      <c r="I33" s="154"/>
      <c r="J33" s="300" t="str">
        <f>IF(AND('Mapa de Riesgos de Corrupción'!#REF!="Media",'Mapa de Riesgos de Corrupción'!#REF!="Leve"),CONCATENATE("R8C",'Mapa de Riesgos de Corrupción'!#REF!),"")</f>
        <v>#ERROR!</v>
      </c>
      <c r="K33" s="301" t="str">
        <f>IF(AND('Mapa de Riesgos de Corrupción'!#REF!="Media",'Mapa de Riesgos de Corrupción'!#REF!="Leve"),CONCATENATE("R8C",'Mapa de Riesgos de Corrupción'!#REF!),"")</f>
        <v>#ERROR!</v>
      </c>
      <c r="L33" s="301" t="str">
        <f>IF(AND('Mapa de Riesgos de Corrupción'!#REF!="Media",'Mapa de Riesgos de Corrupción'!#REF!="Leve"),CONCATENATE("R8C",'Mapa de Riesgos de Corrupción'!#REF!),"")</f>
        <v>#ERROR!</v>
      </c>
      <c r="M33" s="301" t="str">
        <f>IF(AND('Mapa de Riesgos de Corrupción'!#REF!="Media",'Mapa de Riesgos de Corrupción'!#REF!="Leve"),CONCATENATE("R8C",'Mapa de Riesgos de Corrupción'!#REF!),"")</f>
        <v>#ERROR!</v>
      </c>
      <c r="N33" s="301" t="str">
        <f>IF(AND('Mapa de Riesgos de Corrupción'!#REF!="Media",'Mapa de Riesgos de Corrupción'!#REF!="Leve"),CONCATENATE("R8C",'Mapa de Riesgos de Corrupción'!#REF!),"")</f>
        <v>#ERROR!</v>
      </c>
      <c r="O33" s="302" t="str">
        <f>IF(AND('Mapa de Riesgos de Corrupción'!#REF!="Media",'Mapa de Riesgos de Corrupción'!#REF!="Leve"),CONCATENATE("R8C",'Mapa de Riesgos de Corrupción'!#REF!),"")</f>
        <v>#ERROR!</v>
      </c>
      <c r="P33" s="300" t="str">
        <f>IF(AND('Mapa de Riesgos de Corrupción'!#REF!="Media",'Mapa de Riesgos de Corrupción'!#REF!="Menor"),CONCATENATE("R8C",'Mapa de Riesgos de Corrupción'!#REF!),"")</f>
        <v>#ERROR!</v>
      </c>
      <c r="Q33" s="301" t="str">
        <f>IF(AND('Mapa de Riesgos de Corrupción'!#REF!="Media",'Mapa de Riesgos de Corrupción'!#REF!="Menor"),CONCATENATE("R8C",'Mapa de Riesgos de Corrupción'!#REF!),"")</f>
        <v>#ERROR!</v>
      </c>
      <c r="R33" s="301" t="str">
        <f>IF(AND('Mapa de Riesgos de Corrupción'!#REF!="Media",'Mapa de Riesgos de Corrupción'!#REF!="Menor"),CONCATENATE("R8C",'Mapa de Riesgos de Corrupción'!#REF!),"")</f>
        <v>#ERROR!</v>
      </c>
      <c r="S33" s="301" t="str">
        <f>IF(AND('Mapa de Riesgos de Corrupción'!#REF!="Media",'Mapa de Riesgos de Corrupción'!#REF!="Menor"),CONCATENATE("R8C",'Mapa de Riesgos de Corrupción'!#REF!),"")</f>
        <v>#ERROR!</v>
      </c>
      <c r="T33" s="301" t="str">
        <f>IF(AND('Mapa de Riesgos de Corrupción'!#REF!="Media",'Mapa de Riesgos de Corrupción'!#REF!="Menor"),CONCATENATE("R8C",'Mapa de Riesgos de Corrupción'!#REF!),"")</f>
        <v>#ERROR!</v>
      </c>
      <c r="U33" s="302" t="str">
        <f>IF(AND('Mapa de Riesgos de Corrupción'!#REF!="Media",'Mapa de Riesgos de Corrupción'!#REF!="Menor"),CONCATENATE("R8C",'Mapa de Riesgos de Corrupción'!#REF!),"")</f>
        <v>#ERROR!</v>
      </c>
      <c r="V33" s="300" t="str">
        <f>IF(AND('Mapa de Riesgos de Corrupción'!#REF!="Media",'Mapa de Riesgos de Corrupción'!#REF!="Moderado"),CONCATENATE("R8C",'Mapa de Riesgos de Corrupción'!#REF!),"")</f>
        <v>#ERROR!</v>
      </c>
      <c r="W33" s="301" t="str">
        <f>IF(AND('Mapa de Riesgos de Corrupción'!#REF!="Media",'Mapa de Riesgos de Corrupción'!#REF!="Moderado"),CONCATENATE("R8C",'Mapa de Riesgos de Corrupción'!#REF!),"")</f>
        <v>#ERROR!</v>
      </c>
      <c r="X33" s="301" t="str">
        <f>IF(AND('Mapa de Riesgos de Corrupción'!#REF!="Media",'Mapa de Riesgos de Corrupción'!#REF!="Moderado"),CONCATENATE("R8C",'Mapa de Riesgos de Corrupción'!#REF!),"")</f>
        <v>#ERROR!</v>
      </c>
      <c r="Y33" s="301" t="str">
        <f>IF(AND('Mapa de Riesgos de Corrupción'!#REF!="Media",'Mapa de Riesgos de Corrupción'!#REF!="Moderado"),CONCATENATE("R8C",'Mapa de Riesgos de Corrupción'!#REF!),"")</f>
        <v>#ERROR!</v>
      </c>
      <c r="Z33" s="301" t="str">
        <f>IF(AND('Mapa de Riesgos de Corrupción'!#REF!="Media",'Mapa de Riesgos de Corrupción'!#REF!="Moderado"),CONCATENATE("R8C",'Mapa de Riesgos de Corrupción'!#REF!),"")</f>
        <v>#ERROR!</v>
      </c>
      <c r="AA33" s="302" t="str">
        <f>IF(AND('Mapa de Riesgos de Corrupción'!#REF!="Media",'Mapa de Riesgos de Corrupción'!#REF!="Moderado"),CONCATENATE("R8C",'Mapa de Riesgos de Corrupción'!#REF!),"")</f>
        <v>#ERROR!</v>
      </c>
      <c r="AB33" s="284" t="str">
        <f>IF(AND('Mapa de Riesgos de Corrupción'!#REF!="Media",'Mapa de Riesgos de Corrupción'!#REF!="Mayor"),CONCATENATE("R8C",'Mapa de Riesgos de Corrupción'!#REF!),"")</f>
        <v>#ERROR!</v>
      </c>
      <c r="AC33" s="285" t="str">
        <f>IF(AND('Mapa de Riesgos de Corrupción'!#REF!="Media",'Mapa de Riesgos de Corrupción'!#REF!="Mayor"),CONCATENATE("R8C",'Mapa de Riesgos de Corrupción'!#REF!),"")</f>
        <v>#ERROR!</v>
      </c>
      <c r="AD33" s="285" t="str">
        <f>IF(AND('Mapa de Riesgos de Corrupción'!#REF!="Media",'Mapa de Riesgos de Corrupción'!#REF!="Mayor"),CONCATENATE("R8C",'Mapa de Riesgos de Corrupción'!#REF!),"")</f>
        <v>#ERROR!</v>
      </c>
      <c r="AE33" s="285" t="str">
        <f>IF(AND('Mapa de Riesgos de Corrupción'!#REF!="Media",'Mapa de Riesgos de Corrupción'!#REF!="Mayor"),CONCATENATE("R8C",'Mapa de Riesgos de Corrupción'!#REF!),"")</f>
        <v>#ERROR!</v>
      </c>
      <c r="AF33" s="285" t="str">
        <f>IF(AND('Mapa de Riesgos de Corrupción'!#REF!="Media",'Mapa de Riesgos de Corrupción'!#REF!="Mayor"),CONCATENATE("R8C",'Mapa de Riesgos de Corrupción'!#REF!),"")</f>
        <v>#ERROR!</v>
      </c>
      <c r="AG33" s="286" t="str">
        <f>IF(AND('Mapa de Riesgos de Corrupción'!#REF!="Media",'Mapa de Riesgos de Corrupción'!#REF!="Mayor"),CONCATENATE("R8C",'Mapa de Riesgos de Corrupción'!#REF!),"")</f>
        <v>#ERROR!</v>
      </c>
      <c r="AH33" s="287" t="str">
        <f>IF(AND('Mapa de Riesgos de Corrupción'!#REF!="Media",'Mapa de Riesgos de Corrupción'!#REF!="Catastrófico"),CONCATENATE("R8C",'Mapa de Riesgos de Corrupción'!#REF!),"")</f>
        <v>#ERROR!</v>
      </c>
      <c r="AI33" s="288" t="str">
        <f>IF(AND('Mapa de Riesgos de Corrupción'!#REF!="Media",'Mapa de Riesgos de Corrupción'!#REF!="Catastrófico"),CONCATENATE("R8C",'Mapa de Riesgos de Corrupción'!#REF!),"")</f>
        <v>#ERROR!</v>
      </c>
      <c r="AJ33" s="288" t="str">
        <f>IF(AND('Mapa de Riesgos de Corrupción'!#REF!="Media",'Mapa de Riesgos de Corrupción'!#REF!="Catastrófico"),CONCATENATE("R8C",'Mapa de Riesgos de Corrupción'!#REF!),"")</f>
        <v>#ERROR!</v>
      </c>
      <c r="AK33" s="288" t="str">
        <f>IF(AND('Mapa de Riesgos de Corrupción'!#REF!="Media",'Mapa de Riesgos de Corrupción'!#REF!="Catastrófico"),CONCATENATE("R8C",'Mapa de Riesgos de Corrupción'!#REF!),"")</f>
        <v>#ERROR!</v>
      </c>
      <c r="AL33" s="288" t="str">
        <f>IF(AND('Mapa de Riesgos de Corrupción'!#REF!="Media",'Mapa de Riesgos de Corrupción'!#REF!="Catastrófico"),CONCATENATE("R8C",'Mapa de Riesgos de Corrupción'!#REF!),"")</f>
        <v>#ERROR!</v>
      </c>
      <c r="AM33" s="289" t="str">
        <f>IF(AND('Mapa de Riesgos de Corrupción'!#REF!="Media",'Mapa de Riesgos de Corrupción'!#REF!="Catastrófico"),CONCATENATE("R8C",'Mapa de Riesgos de Corrupción'!#REF!),"")</f>
        <v>#ERROR!</v>
      </c>
      <c r="AN33" s="196"/>
      <c r="AO33" s="212"/>
      <c r="AT33" s="213"/>
      <c r="AU33" s="196"/>
      <c r="AV33" s="196"/>
      <c r="AW33" s="196"/>
      <c r="AX33" s="196"/>
      <c r="AY33" s="196"/>
      <c r="AZ33" s="196"/>
      <c r="BA33" s="196"/>
      <c r="BB33" s="196"/>
      <c r="BC33" s="196"/>
      <c r="BD33" s="196"/>
      <c r="BE33" s="196"/>
      <c r="BF33" s="196"/>
      <c r="BG33" s="196"/>
      <c r="BH33" s="196"/>
      <c r="BI33" s="196"/>
    </row>
    <row r="34" ht="15.0" customHeight="1">
      <c r="A34" s="196"/>
      <c r="B34" s="200"/>
      <c r="D34" s="154"/>
      <c r="E34" s="10"/>
      <c r="I34" s="154"/>
      <c r="J34" s="300" t="str">
        <f>IF(AND('Mapa de Riesgos de Corrupción'!#REF!="Media",'Mapa de Riesgos de Corrupción'!#REF!="Leve"),CONCATENATE("R9C",'Mapa de Riesgos de Corrupción'!#REF!),"")</f>
        <v>#ERROR!</v>
      </c>
      <c r="K34" s="301" t="str">
        <f>IF(AND('Mapa de Riesgos de Corrupción'!#REF!="Media",'Mapa de Riesgos de Corrupción'!#REF!="Leve"),CONCATENATE("R9C",'Mapa de Riesgos de Corrupción'!#REF!),"")</f>
        <v>#ERROR!</v>
      </c>
      <c r="L34" s="301" t="str">
        <f>IF(AND('Mapa de Riesgos de Corrupción'!#REF!="Media",'Mapa de Riesgos de Corrupción'!#REF!="Leve"),CONCATENATE("R9C",'Mapa de Riesgos de Corrupción'!#REF!),"")</f>
        <v>#ERROR!</v>
      </c>
      <c r="M34" s="301" t="str">
        <f>IF(AND('Mapa de Riesgos de Corrupción'!#REF!="Media",'Mapa de Riesgos de Corrupción'!#REF!="Leve"),CONCATENATE("R9C",'Mapa de Riesgos de Corrupción'!#REF!),"")</f>
        <v>#ERROR!</v>
      </c>
      <c r="N34" s="301" t="str">
        <f>IF(AND('Mapa de Riesgos de Corrupción'!#REF!="Media",'Mapa de Riesgos de Corrupción'!#REF!="Leve"),CONCATENATE("R9C",'Mapa de Riesgos de Corrupción'!#REF!),"")</f>
        <v>#ERROR!</v>
      </c>
      <c r="O34" s="302" t="str">
        <f>IF(AND('Mapa de Riesgos de Corrupción'!#REF!="Media",'Mapa de Riesgos de Corrupción'!#REF!="Leve"),CONCATENATE("R9C",'Mapa de Riesgos de Corrupción'!#REF!),"")</f>
        <v>#ERROR!</v>
      </c>
      <c r="P34" s="300" t="str">
        <f>IF(AND('Mapa de Riesgos de Corrupción'!#REF!="Media",'Mapa de Riesgos de Corrupción'!#REF!="Menor"),CONCATENATE("R9C",'Mapa de Riesgos de Corrupción'!#REF!),"")</f>
        <v>#ERROR!</v>
      </c>
      <c r="Q34" s="301" t="str">
        <f>IF(AND('Mapa de Riesgos de Corrupción'!#REF!="Media",'Mapa de Riesgos de Corrupción'!#REF!="Menor"),CONCATENATE("R9C",'Mapa de Riesgos de Corrupción'!#REF!),"")</f>
        <v>#ERROR!</v>
      </c>
      <c r="R34" s="301" t="str">
        <f>IF(AND('Mapa de Riesgos de Corrupción'!#REF!="Media",'Mapa de Riesgos de Corrupción'!#REF!="Menor"),CONCATENATE("R9C",'Mapa de Riesgos de Corrupción'!#REF!),"")</f>
        <v>#ERROR!</v>
      </c>
      <c r="S34" s="301" t="str">
        <f>IF(AND('Mapa de Riesgos de Corrupción'!#REF!="Media",'Mapa de Riesgos de Corrupción'!#REF!="Menor"),CONCATENATE("R9C",'Mapa de Riesgos de Corrupción'!#REF!),"")</f>
        <v>#ERROR!</v>
      </c>
      <c r="T34" s="301" t="str">
        <f>IF(AND('Mapa de Riesgos de Corrupción'!#REF!="Media",'Mapa de Riesgos de Corrupción'!#REF!="Menor"),CONCATENATE("R9C",'Mapa de Riesgos de Corrupción'!#REF!),"")</f>
        <v>#ERROR!</v>
      </c>
      <c r="U34" s="302" t="str">
        <f>IF(AND('Mapa de Riesgos de Corrupción'!#REF!="Media",'Mapa de Riesgos de Corrupción'!#REF!="Menor"),CONCATENATE("R9C",'Mapa de Riesgos de Corrupción'!#REF!),"")</f>
        <v>#ERROR!</v>
      </c>
      <c r="V34" s="300" t="str">
        <f>IF(AND('Mapa de Riesgos de Corrupción'!#REF!="Media",'Mapa de Riesgos de Corrupción'!#REF!="Moderado"),CONCATENATE("R9C",'Mapa de Riesgos de Corrupción'!#REF!),"")</f>
        <v>#ERROR!</v>
      </c>
      <c r="W34" s="301" t="str">
        <f>IF(AND('Mapa de Riesgos de Corrupción'!#REF!="Media",'Mapa de Riesgos de Corrupción'!#REF!="Moderado"),CONCATENATE("R9C",'Mapa de Riesgos de Corrupción'!#REF!),"")</f>
        <v>#ERROR!</v>
      </c>
      <c r="X34" s="301" t="str">
        <f>IF(AND('Mapa de Riesgos de Corrupción'!#REF!="Media",'Mapa de Riesgos de Corrupción'!#REF!="Moderado"),CONCATENATE("R9C",'Mapa de Riesgos de Corrupción'!#REF!),"")</f>
        <v>#ERROR!</v>
      </c>
      <c r="Y34" s="301" t="str">
        <f>IF(AND('Mapa de Riesgos de Corrupción'!#REF!="Media",'Mapa de Riesgos de Corrupción'!#REF!="Moderado"),CONCATENATE("R9C",'Mapa de Riesgos de Corrupción'!#REF!),"")</f>
        <v>#ERROR!</v>
      </c>
      <c r="Z34" s="301" t="str">
        <f>IF(AND('Mapa de Riesgos de Corrupción'!#REF!="Media",'Mapa de Riesgos de Corrupción'!#REF!="Moderado"),CONCATENATE("R9C",'Mapa de Riesgos de Corrupción'!#REF!),"")</f>
        <v>#ERROR!</v>
      </c>
      <c r="AA34" s="302" t="str">
        <f>IF(AND('Mapa de Riesgos de Corrupción'!#REF!="Media",'Mapa de Riesgos de Corrupción'!#REF!="Moderado"),CONCATENATE("R9C",'Mapa de Riesgos de Corrupción'!#REF!),"")</f>
        <v>#ERROR!</v>
      </c>
      <c r="AB34" s="284" t="str">
        <f>IF(AND('Mapa de Riesgos de Corrupción'!#REF!="Media",'Mapa de Riesgos de Corrupción'!#REF!="Mayor"),CONCATENATE("R9C",'Mapa de Riesgos de Corrupción'!#REF!),"")</f>
        <v>#ERROR!</v>
      </c>
      <c r="AC34" s="285" t="str">
        <f>IF(AND('Mapa de Riesgos de Corrupción'!#REF!="Media",'Mapa de Riesgos de Corrupción'!#REF!="Mayor"),CONCATENATE("R9C",'Mapa de Riesgos de Corrupción'!#REF!),"")</f>
        <v>#ERROR!</v>
      </c>
      <c r="AD34" s="285" t="str">
        <f>IF(AND('Mapa de Riesgos de Corrupción'!#REF!="Media",'Mapa de Riesgos de Corrupción'!#REF!="Mayor"),CONCATENATE("R9C",'Mapa de Riesgos de Corrupción'!#REF!),"")</f>
        <v>#ERROR!</v>
      </c>
      <c r="AE34" s="285" t="str">
        <f>IF(AND('Mapa de Riesgos de Corrupción'!#REF!="Media",'Mapa de Riesgos de Corrupción'!#REF!="Mayor"),CONCATENATE("R9C",'Mapa de Riesgos de Corrupción'!#REF!),"")</f>
        <v>#ERROR!</v>
      </c>
      <c r="AF34" s="285" t="str">
        <f>IF(AND('Mapa de Riesgos de Corrupción'!#REF!="Media",'Mapa de Riesgos de Corrupción'!#REF!="Mayor"),CONCATENATE("R9C",'Mapa de Riesgos de Corrupción'!#REF!),"")</f>
        <v>#ERROR!</v>
      </c>
      <c r="AG34" s="286" t="str">
        <f>IF(AND('Mapa de Riesgos de Corrupción'!#REF!="Media",'Mapa de Riesgos de Corrupción'!#REF!="Mayor"),CONCATENATE("R9C",'Mapa de Riesgos de Corrupción'!#REF!),"")</f>
        <v>#ERROR!</v>
      </c>
      <c r="AH34" s="287" t="str">
        <f>IF(AND('Mapa de Riesgos de Corrupción'!#REF!="Media",'Mapa de Riesgos de Corrupción'!#REF!="Catastrófico"),CONCATENATE("R9C",'Mapa de Riesgos de Corrupción'!#REF!),"")</f>
        <v>#ERROR!</v>
      </c>
      <c r="AI34" s="288" t="str">
        <f>IF(AND('Mapa de Riesgos de Corrupción'!#REF!="Media",'Mapa de Riesgos de Corrupción'!#REF!="Catastrófico"),CONCATENATE("R9C",'Mapa de Riesgos de Corrupción'!#REF!),"")</f>
        <v>#ERROR!</v>
      </c>
      <c r="AJ34" s="288" t="str">
        <f>IF(AND('Mapa de Riesgos de Corrupción'!#REF!="Media",'Mapa de Riesgos de Corrupción'!#REF!="Catastrófico"),CONCATENATE("R9C",'Mapa de Riesgos de Corrupción'!#REF!),"")</f>
        <v>#ERROR!</v>
      </c>
      <c r="AK34" s="288" t="str">
        <f>IF(AND('Mapa de Riesgos de Corrupción'!#REF!="Media",'Mapa de Riesgos de Corrupción'!#REF!="Catastrófico"),CONCATENATE("R9C",'Mapa de Riesgos de Corrupción'!#REF!),"")</f>
        <v>#ERROR!</v>
      </c>
      <c r="AL34" s="288" t="str">
        <f>IF(AND('Mapa de Riesgos de Corrupción'!#REF!="Media",'Mapa de Riesgos de Corrupción'!#REF!="Catastrófico"),CONCATENATE("R9C",'Mapa de Riesgos de Corrupción'!#REF!),"")</f>
        <v>#ERROR!</v>
      </c>
      <c r="AM34" s="289" t="str">
        <f>IF(AND('Mapa de Riesgos de Corrupción'!#REF!="Media",'Mapa de Riesgos de Corrupción'!#REF!="Catastrófico"),CONCATENATE("R9C",'Mapa de Riesgos de Corrupción'!#REF!),"")</f>
        <v>#ERROR!</v>
      </c>
      <c r="AN34" s="196"/>
      <c r="AO34" s="212"/>
      <c r="AT34" s="213"/>
      <c r="AU34" s="196"/>
      <c r="AV34" s="196"/>
      <c r="AW34" s="196"/>
      <c r="AX34" s="196"/>
      <c r="AY34" s="196"/>
      <c r="AZ34" s="196"/>
      <c r="BA34" s="196"/>
      <c r="BB34" s="196"/>
      <c r="BC34" s="196"/>
      <c r="BD34" s="196"/>
      <c r="BE34" s="196"/>
      <c r="BF34" s="196"/>
      <c r="BG34" s="196"/>
      <c r="BH34" s="196"/>
      <c r="BI34" s="196"/>
    </row>
    <row r="35" ht="15.75" customHeight="1">
      <c r="A35" s="196"/>
      <c r="B35" s="200"/>
      <c r="D35" s="154"/>
      <c r="E35" s="11"/>
      <c r="F35" s="12"/>
      <c r="G35" s="12"/>
      <c r="H35" s="12"/>
      <c r="I35" s="218"/>
      <c r="J35" s="300" t="str">
        <f>IF(AND('Mapa de Riesgos de Corrupción'!#REF!="Media",'Mapa de Riesgos de Corrupción'!#REF!="Leve"),CONCATENATE("R10C",'Mapa de Riesgos de Corrupción'!#REF!),"")</f>
        <v>#ERROR!</v>
      </c>
      <c r="K35" s="301" t="str">
        <f>IF(AND('Mapa de Riesgos de Corrupción'!#REF!="Media",'Mapa de Riesgos de Corrupción'!#REF!="Leve"),CONCATENATE("R10C",'Mapa de Riesgos de Corrupción'!#REF!),"")</f>
        <v>#ERROR!</v>
      </c>
      <c r="L35" s="301" t="str">
        <f>IF(AND('Mapa de Riesgos de Corrupción'!#REF!="Media",'Mapa de Riesgos de Corrupción'!#REF!="Leve"),CONCATENATE("R10C",'Mapa de Riesgos de Corrupción'!#REF!),"")</f>
        <v>#ERROR!</v>
      </c>
      <c r="M35" s="301" t="str">
        <f>IF(AND('Mapa de Riesgos de Corrupción'!#REF!="Media",'Mapa de Riesgos de Corrupción'!#REF!="Leve"),CONCATENATE("R10C",'Mapa de Riesgos de Corrupción'!#REF!),"")</f>
        <v>#ERROR!</v>
      </c>
      <c r="N35" s="301" t="str">
        <f>IF(AND('Mapa de Riesgos de Corrupción'!#REF!="Media",'Mapa de Riesgos de Corrupción'!#REF!="Leve"),CONCATENATE("R10C",'Mapa de Riesgos de Corrupción'!#REF!),"")</f>
        <v>#ERROR!</v>
      </c>
      <c r="O35" s="302" t="str">
        <f>IF(AND('Mapa de Riesgos de Corrupción'!#REF!="Media",'Mapa de Riesgos de Corrupción'!#REF!="Leve"),CONCATENATE("R10C",'Mapa de Riesgos de Corrupción'!#REF!),"")</f>
        <v>#ERROR!</v>
      </c>
      <c r="P35" s="300" t="str">
        <f>IF(AND('Mapa de Riesgos de Corrupción'!#REF!="Media",'Mapa de Riesgos de Corrupción'!#REF!="Menor"),CONCATENATE("R10C",'Mapa de Riesgos de Corrupción'!#REF!),"")</f>
        <v>#ERROR!</v>
      </c>
      <c r="Q35" s="301" t="str">
        <f>IF(AND('Mapa de Riesgos de Corrupción'!#REF!="Media",'Mapa de Riesgos de Corrupción'!#REF!="Menor"),CONCATENATE("R10C",'Mapa de Riesgos de Corrupción'!#REF!),"")</f>
        <v>#ERROR!</v>
      </c>
      <c r="R35" s="301" t="str">
        <f>IF(AND('Mapa de Riesgos de Corrupción'!#REF!="Media",'Mapa de Riesgos de Corrupción'!#REF!="Menor"),CONCATENATE("R10C",'Mapa de Riesgos de Corrupción'!#REF!),"")</f>
        <v>#ERROR!</v>
      </c>
      <c r="S35" s="301" t="str">
        <f>IF(AND('Mapa de Riesgos de Corrupción'!#REF!="Media",'Mapa de Riesgos de Corrupción'!#REF!="Menor"),CONCATENATE("R10C",'Mapa de Riesgos de Corrupción'!#REF!),"")</f>
        <v>#ERROR!</v>
      </c>
      <c r="T35" s="301" t="str">
        <f>IF(AND('Mapa de Riesgos de Corrupción'!#REF!="Media",'Mapa de Riesgos de Corrupción'!#REF!="Menor"),CONCATENATE("R10C",'Mapa de Riesgos de Corrupción'!#REF!),"")</f>
        <v>#ERROR!</v>
      </c>
      <c r="U35" s="302" t="str">
        <f>IF(AND('Mapa de Riesgos de Corrupción'!#REF!="Media",'Mapa de Riesgos de Corrupción'!#REF!="Menor"),CONCATENATE("R10C",'Mapa de Riesgos de Corrupción'!#REF!),"")</f>
        <v>#ERROR!</v>
      </c>
      <c r="V35" s="300" t="str">
        <f>IF(AND('Mapa de Riesgos de Corrupción'!#REF!="Media",'Mapa de Riesgos de Corrupción'!#REF!="Moderado"),CONCATENATE("R10C",'Mapa de Riesgos de Corrupción'!#REF!),"")</f>
        <v>#ERROR!</v>
      </c>
      <c r="W35" s="301" t="str">
        <f>IF(AND('Mapa de Riesgos de Corrupción'!#REF!="Media",'Mapa de Riesgos de Corrupción'!#REF!="Moderado"),CONCATENATE("R10C",'Mapa de Riesgos de Corrupción'!#REF!),"")</f>
        <v>#ERROR!</v>
      </c>
      <c r="X35" s="301" t="str">
        <f>IF(AND('Mapa de Riesgos de Corrupción'!#REF!="Media",'Mapa de Riesgos de Corrupción'!#REF!="Moderado"),CONCATENATE("R10C",'Mapa de Riesgos de Corrupción'!#REF!),"")</f>
        <v>#ERROR!</v>
      </c>
      <c r="Y35" s="301" t="str">
        <f>IF(AND('Mapa de Riesgos de Corrupción'!#REF!="Media",'Mapa de Riesgos de Corrupción'!#REF!="Moderado"),CONCATENATE("R10C",'Mapa de Riesgos de Corrupción'!#REF!),"")</f>
        <v>#ERROR!</v>
      </c>
      <c r="Z35" s="301" t="str">
        <f>IF(AND('Mapa de Riesgos de Corrupción'!#REF!="Media",'Mapa de Riesgos de Corrupción'!#REF!="Moderado"),CONCATENATE("R10C",'Mapa de Riesgos de Corrupción'!#REF!),"")</f>
        <v>#ERROR!</v>
      </c>
      <c r="AA35" s="302" t="str">
        <f>IF(AND('Mapa de Riesgos de Corrupción'!#REF!="Media",'Mapa de Riesgos de Corrupción'!#REF!="Moderado"),CONCATENATE("R10C",'Mapa de Riesgos de Corrupción'!#REF!),"")</f>
        <v>#ERROR!</v>
      </c>
      <c r="AB35" s="290" t="str">
        <f>IF(AND('Mapa de Riesgos de Corrupción'!#REF!="Media",'Mapa de Riesgos de Corrupción'!#REF!="Mayor"),CONCATENATE("R10C",'Mapa de Riesgos de Corrupción'!#REF!),"")</f>
        <v>#ERROR!</v>
      </c>
      <c r="AC35" s="291" t="str">
        <f>IF(AND('Mapa de Riesgos de Corrupción'!#REF!="Media",'Mapa de Riesgos de Corrupción'!#REF!="Mayor"),CONCATENATE("R10C",'Mapa de Riesgos de Corrupción'!#REF!),"")</f>
        <v>#ERROR!</v>
      </c>
      <c r="AD35" s="291" t="str">
        <f>IF(AND('Mapa de Riesgos de Corrupción'!#REF!="Media",'Mapa de Riesgos de Corrupción'!#REF!="Mayor"),CONCATENATE("R10C",'Mapa de Riesgos de Corrupción'!#REF!),"")</f>
        <v>#ERROR!</v>
      </c>
      <c r="AE35" s="291" t="str">
        <f>IF(AND('Mapa de Riesgos de Corrupción'!#REF!="Media",'Mapa de Riesgos de Corrupción'!#REF!="Mayor"),CONCATENATE("R10C",'Mapa de Riesgos de Corrupción'!#REF!),"")</f>
        <v>#ERROR!</v>
      </c>
      <c r="AF35" s="291" t="str">
        <f>IF(AND('Mapa de Riesgos de Corrupción'!#REF!="Media",'Mapa de Riesgos de Corrupción'!#REF!="Mayor"),CONCATENATE("R10C",'Mapa de Riesgos de Corrupción'!#REF!),"")</f>
        <v>#ERROR!</v>
      </c>
      <c r="AG35" s="292" t="str">
        <f>IF(AND('Mapa de Riesgos de Corrupción'!#REF!="Media",'Mapa de Riesgos de Corrupción'!#REF!="Mayor"),CONCATENATE("R10C",'Mapa de Riesgos de Corrupción'!#REF!),"")</f>
        <v>#ERROR!</v>
      </c>
      <c r="AH35" s="293" t="str">
        <f>IF(AND('Mapa de Riesgos de Corrupción'!#REF!="Media",'Mapa de Riesgos de Corrupción'!#REF!="Catastrófico"),CONCATENATE("R10C",'Mapa de Riesgos de Corrupción'!#REF!),"")</f>
        <v>#ERROR!</v>
      </c>
      <c r="AI35" s="294" t="str">
        <f>IF(AND('Mapa de Riesgos de Corrupción'!#REF!="Media",'Mapa de Riesgos de Corrupción'!#REF!="Catastrófico"),CONCATENATE("R10C",'Mapa de Riesgos de Corrupción'!#REF!),"")</f>
        <v>#ERROR!</v>
      </c>
      <c r="AJ35" s="294" t="str">
        <f>IF(AND('Mapa de Riesgos de Corrupción'!#REF!="Media",'Mapa de Riesgos de Corrupción'!#REF!="Catastrófico"),CONCATENATE("R10C",'Mapa de Riesgos de Corrupción'!#REF!),"")</f>
        <v>#ERROR!</v>
      </c>
      <c r="AK35" s="294" t="str">
        <f>IF(AND('Mapa de Riesgos de Corrupción'!#REF!="Media",'Mapa de Riesgos de Corrupción'!#REF!="Catastrófico"),CONCATENATE("R10C",'Mapa de Riesgos de Corrupción'!#REF!),"")</f>
        <v>#ERROR!</v>
      </c>
      <c r="AL35" s="294" t="str">
        <f>IF(AND('Mapa de Riesgos de Corrupción'!#REF!="Media",'Mapa de Riesgos de Corrupción'!#REF!="Catastrófico"),CONCATENATE("R10C",'Mapa de Riesgos de Corrupción'!#REF!),"")</f>
        <v>#ERROR!</v>
      </c>
      <c r="AM35" s="295" t="str">
        <f>IF(AND('Mapa de Riesgos de Corrupción'!#REF!="Media",'Mapa de Riesgos de Corrupción'!#REF!="Catastrófico"),CONCATENATE("R10C",'Mapa de Riesgos de Corrupción'!#REF!),"")</f>
        <v>#ERROR!</v>
      </c>
      <c r="AN35" s="196"/>
      <c r="AO35" s="220"/>
      <c r="AP35" s="221"/>
      <c r="AQ35" s="221"/>
      <c r="AR35" s="221"/>
      <c r="AS35" s="221"/>
      <c r="AT35" s="222"/>
      <c r="AU35" s="196"/>
      <c r="AV35" s="196"/>
      <c r="AW35" s="196"/>
      <c r="AX35" s="196"/>
      <c r="AY35" s="196"/>
      <c r="AZ35" s="196"/>
      <c r="BA35" s="196"/>
      <c r="BB35" s="196"/>
      <c r="BC35" s="196"/>
      <c r="BD35" s="196"/>
      <c r="BE35" s="196"/>
      <c r="BF35" s="196"/>
      <c r="BG35" s="196"/>
      <c r="BH35" s="196"/>
      <c r="BI35" s="196"/>
    </row>
    <row r="36" ht="15.0" customHeight="1">
      <c r="A36" s="196"/>
      <c r="B36" s="200"/>
      <c r="D36" s="154"/>
      <c r="E36" s="276" t="s">
        <v>334</v>
      </c>
      <c r="F36" s="2"/>
      <c r="G36" s="2"/>
      <c r="H36" s="2"/>
      <c r="I36" s="2"/>
      <c r="J36" s="307" t="str">
        <f>IF(AND('Mapa de Riesgos de Corrupción'!#REF!="Baja",'Mapa de Riesgos de Corrupción'!#REF!="Leve"),CONCATENATE("R1C",'Mapa de Riesgos de Corrupción'!#REF!),"")</f>
        <v>#ERROR!</v>
      </c>
      <c r="K36" s="308" t="str">
        <f>IF(AND('Mapa de Riesgos de Corrupción'!#REF!="Baja",'Mapa de Riesgos de Corrupción'!#REF!="Leve"),CONCATENATE("R1C",'Mapa de Riesgos de Corrupción'!#REF!),"")</f>
        <v>#ERROR!</v>
      </c>
      <c r="L36" s="308" t="str">
        <f>IF(AND('Mapa de Riesgos de Corrupción'!#REF!="Baja",'Mapa de Riesgos de Corrupción'!#REF!="Leve"),CONCATENATE("R1C",'Mapa de Riesgos de Corrupción'!#REF!),"")</f>
        <v>#ERROR!</v>
      </c>
      <c r="M36" s="308" t="str">
        <f>IF(AND('Mapa de Riesgos de Corrupción'!#REF!="Baja",'Mapa de Riesgos de Corrupción'!#REF!="Leve"),CONCATENATE("R1C",'Mapa de Riesgos de Corrupción'!#REF!),"")</f>
        <v>#ERROR!</v>
      </c>
      <c r="N36" s="308" t="str">
        <f>IF(AND('Mapa de Riesgos de Corrupción'!$AC$8="Baja",'Mapa de Riesgos de Corrupción'!$AE$8="Leve"),CONCATENATE("R1C",'Mapa de Riesgos de Corrupción'!$R$8),"")</f>
        <v/>
      </c>
      <c r="O36" s="309" t="str">
        <f>IF(AND('Mapa de Riesgos de Corrupción'!$AC$9="Baja",'Mapa de Riesgos de Corrupción'!$AE$9="Leve"),CONCATENATE("R1C",'Mapa de Riesgos de Corrupción'!$R$9),"")</f>
        <v/>
      </c>
      <c r="P36" s="296" t="str">
        <f>IF(AND('Mapa de Riesgos de Corrupción'!#REF!="Baja",'Mapa de Riesgos de Corrupción'!#REF!="Menor"),CONCATENATE("R1C",'Mapa de Riesgos de Corrupción'!#REF!),"")</f>
        <v>#ERROR!</v>
      </c>
      <c r="Q36" s="297" t="str">
        <f>IF(AND('Mapa de Riesgos de Corrupción'!#REF!="Baja",'Mapa de Riesgos de Corrupción'!#REF!="Menor"),CONCATENATE("R1C",'Mapa de Riesgos de Corrupción'!#REF!),"")</f>
        <v>#ERROR!</v>
      </c>
      <c r="R36" s="297" t="str">
        <f>IF(AND('Mapa de Riesgos de Corrupción'!#REF!="Baja",'Mapa de Riesgos de Corrupción'!#REF!="Menor"),CONCATENATE("R1C",'Mapa de Riesgos de Corrupción'!#REF!),"")</f>
        <v>#ERROR!</v>
      </c>
      <c r="S36" s="297" t="str">
        <f>IF(AND('Mapa de Riesgos de Corrupción'!#REF!="Baja",'Mapa de Riesgos de Corrupción'!#REF!="Menor"),CONCATENATE("R1C",'Mapa de Riesgos de Corrupción'!#REF!),"")</f>
        <v>#ERROR!</v>
      </c>
      <c r="T36" s="297" t="str">
        <f>IF(AND('Mapa de Riesgos de Corrupción'!$AC$8="Baja",'Mapa de Riesgos de Corrupción'!$AE$8="Menor"),CONCATENATE("R1C",'Mapa de Riesgos de Corrupción'!$R$8),"")</f>
        <v/>
      </c>
      <c r="U36" s="298" t="str">
        <f>IF(AND('Mapa de Riesgos de Corrupción'!$AC$9="Baja",'Mapa de Riesgos de Corrupción'!$AE$9="Menor"),CONCATENATE("R1C",'Mapa de Riesgos de Corrupción'!$R$9),"")</f>
        <v/>
      </c>
      <c r="V36" s="296" t="str">
        <f>IF(AND('Mapa de Riesgos de Corrupción'!#REF!="Baja",'Mapa de Riesgos de Corrupción'!#REF!="Moderado"),CONCATENATE("R1C",'Mapa de Riesgos de Corrupción'!#REF!),"")</f>
        <v>#ERROR!</v>
      </c>
      <c r="W36" s="297" t="str">
        <f>IF(AND('Mapa de Riesgos de Corrupción'!#REF!="Baja",'Mapa de Riesgos de Corrupción'!#REF!="Moderado"),CONCATENATE("R1C",'Mapa de Riesgos de Corrupción'!#REF!),"")</f>
        <v>#ERROR!</v>
      </c>
      <c r="X36" s="297" t="str">
        <f>IF(AND('Mapa de Riesgos de Corrupción'!#REF!="Baja",'Mapa de Riesgos de Corrupción'!#REF!="Moderado"),CONCATENATE("R1C",'Mapa de Riesgos de Corrupción'!#REF!),"")</f>
        <v>#ERROR!</v>
      </c>
      <c r="Y36" s="297" t="str">
        <f>IF(AND('Mapa de Riesgos de Corrupción'!#REF!="Baja",'Mapa de Riesgos de Corrupción'!#REF!="Moderado"),CONCATENATE("R1C",'Mapa de Riesgos de Corrupción'!#REF!),"")</f>
        <v>#ERROR!</v>
      </c>
      <c r="Z36" s="297" t="str">
        <f>IF(AND('Mapa de Riesgos de Corrupción'!$AC$8="Baja",'Mapa de Riesgos de Corrupción'!$AE$8="Moderado"),CONCATENATE("R1C",'Mapa de Riesgos de Corrupción'!$R$8),"")</f>
        <v>R1C1</v>
      </c>
      <c r="AA36" s="298" t="str">
        <f>IF(AND('Mapa de Riesgos de Corrupción'!$AC$9="Baja",'Mapa de Riesgos de Corrupción'!$AE$9="Moderado"),CONCATENATE("R1C",'Mapa de Riesgos de Corrupción'!$R$9),"")</f>
        <v/>
      </c>
      <c r="AB36" s="277" t="str">
        <f>IF(AND('Mapa de Riesgos de Corrupción'!#REF!="Baja",'Mapa de Riesgos de Corrupción'!#REF!="Mayor"),CONCATENATE("R1C",'Mapa de Riesgos de Corrupción'!#REF!),"")</f>
        <v>#ERROR!</v>
      </c>
      <c r="AC36" s="278" t="str">
        <f>IF(AND('Mapa de Riesgos de Corrupción'!#REF!="Baja",'Mapa de Riesgos de Corrupción'!#REF!="Mayor"),CONCATENATE("R1C",'Mapa de Riesgos de Corrupción'!#REF!),"")</f>
        <v>#ERROR!</v>
      </c>
      <c r="AD36" s="278" t="str">
        <f>IF(AND('Mapa de Riesgos de Corrupción'!#REF!="Baja",'Mapa de Riesgos de Corrupción'!#REF!="Mayor"),CONCATENATE("R1C",'Mapa de Riesgos de Corrupción'!#REF!),"")</f>
        <v>#ERROR!</v>
      </c>
      <c r="AE36" s="278" t="str">
        <f>IF(AND('Mapa de Riesgos de Corrupción'!#REF!="Baja",'Mapa de Riesgos de Corrupción'!#REF!="Mayor"),CONCATENATE("R1C",'Mapa de Riesgos de Corrupción'!#REF!),"")</f>
        <v>#ERROR!</v>
      </c>
      <c r="AF36" s="278" t="str">
        <f>IF(AND('Mapa de Riesgos de Corrupción'!$AC$8="Baja",'Mapa de Riesgos de Corrupción'!$AE$8="Mayor"),CONCATENATE("R1C",'Mapa de Riesgos de Corrupción'!$R$8),"")</f>
        <v/>
      </c>
      <c r="AG36" s="279" t="str">
        <f>IF(AND('Mapa de Riesgos de Corrupción'!$AC$9="Baja",'Mapa de Riesgos de Corrupción'!$AE$9="Mayor"),CONCATENATE("R1C",'Mapa de Riesgos de Corrupción'!$R$9),"")</f>
        <v>R1C2</v>
      </c>
      <c r="AH36" s="280" t="str">
        <f>IF(AND('Mapa de Riesgos de Corrupción'!#REF!="Baja",'Mapa de Riesgos de Corrupción'!#REF!="Catastrófico"),CONCATENATE("R1C",'Mapa de Riesgos de Corrupción'!#REF!),"")</f>
        <v>#ERROR!</v>
      </c>
      <c r="AI36" s="281" t="str">
        <f>IF(AND('Mapa de Riesgos de Corrupción'!#REF!="Baja",'Mapa de Riesgos de Corrupción'!#REF!="Catastrófico"),CONCATENATE("R1C",'Mapa de Riesgos de Corrupción'!#REF!),"")</f>
        <v>#ERROR!</v>
      </c>
      <c r="AJ36" s="281" t="str">
        <f>IF(AND('Mapa de Riesgos de Corrupción'!#REF!="Baja",'Mapa de Riesgos de Corrupción'!#REF!="Catastrófico"),CONCATENATE("R1C",'Mapa de Riesgos de Corrupción'!#REF!),"")</f>
        <v>#ERROR!</v>
      </c>
      <c r="AK36" s="281" t="str">
        <f>IF(AND('Mapa de Riesgos de Corrupción'!#REF!="Baja",'Mapa de Riesgos de Corrupción'!#REF!="Catastrófico"),CONCATENATE("R1C",'Mapa de Riesgos de Corrupción'!#REF!),"")</f>
        <v>#ERROR!</v>
      </c>
      <c r="AL36" s="281" t="str">
        <f>IF(AND('Mapa de Riesgos de Corrupción'!$AC$8="Baja",'Mapa de Riesgos de Corrupción'!$AE$8="Catastrófico"),CONCATENATE("R1C",'Mapa de Riesgos de Corrupción'!$R$8),"")</f>
        <v/>
      </c>
      <c r="AM36" s="282" t="str">
        <f>IF(AND('Mapa de Riesgos de Corrupción'!$AC$9="Baja",'Mapa de Riesgos de Corrupción'!$AE$9="Catastrófico"),CONCATENATE("R1C",'Mapa de Riesgos de Corrupción'!$R$9),"")</f>
        <v/>
      </c>
      <c r="AN36" s="196"/>
      <c r="AO36" s="310" t="s">
        <v>335</v>
      </c>
      <c r="AP36" s="210"/>
      <c r="AQ36" s="210"/>
      <c r="AR36" s="210"/>
      <c r="AS36" s="210"/>
      <c r="AT36" s="211"/>
      <c r="AU36" s="196"/>
      <c r="AV36" s="196"/>
      <c r="AW36" s="196"/>
      <c r="AX36" s="196"/>
      <c r="AY36" s="196"/>
      <c r="AZ36" s="196"/>
      <c r="BA36" s="196"/>
      <c r="BB36" s="196"/>
      <c r="BC36" s="196"/>
      <c r="BD36" s="196"/>
      <c r="BE36" s="196"/>
      <c r="BF36" s="196"/>
      <c r="BG36" s="196"/>
      <c r="BH36" s="196"/>
      <c r="BI36" s="196"/>
    </row>
    <row r="37" ht="15.0" customHeight="1">
      <c r="A37" s="196"/>
      <c r="B37" s="200"/>
      <c r="D37" s="154"/>
      <c r="E37" s="10"/>
      <c r="J37" s="311" t="str">
        <f>IF(AND('Mapa de Riesgos de Corrupción'!#REF!="Baja",'Mapa de Riesgos de Corrupción'!#REF!="Leve"),CONCATENATE("R2C",'Mapa de Riesgos de Corrupción'!#REF!),"")</f>
        <v>#ERROR!</v>
      </c>
      <c r="K37" s="312" t="str">
        <f>IF(AND('Mapa de Riesgos de Corrupción'!#REF!="Baja",'Mapa de Riesgos de Corrupción'!#REF!="Leve"),CONCATENATE("R2C",'Mapa de Riesgos de Corrupción'!#REF!),"")</f>
        <v>#ERROR!</v>
      </c>
      <c r="L37" s="312" t="str">
        <f>IF(AND('Mapa de Riesgos de Corrupción'!#REF!="Baja",'Mapa de Riesgos de Corrupción'!#REF!="Leve"),CONCATENATE("R2C",'Mapa de Riesgos de Corrupción'!#REF!),"")</f>
        <v>#ERROR!</v>
      </c>
      <c r="M37" s="312" t="str">
        <f>IF(AND('Mapa de Riesgos de Corrupción'!#REF!="Baja",'Mapa de Riesgos de Corrupción'!#REF!="Leve"),CONCATENATE("R2C",'Mapa de Riesgos de Corrupción'!#REF!),"")</f>
        <v>#ERROR!</v>
      </c>
      <c r="N37" s="312" t="str">
        <f>IF(AND('Mapa de Riesgos de Corrupción'!#REF!="Baja",'Mapa de Riesgos de Corrupción'!#REF!="Leve"),CONCATENATE("R2C",'Mapa de Riesgos de Corrupción'!#REF!),"")</f>
        <v>#ERROR!</v>
      </c>
      <c r="O37" s="313" t="str">
        <f>IF(AND('Mapa de Riesgos de Corrupción'!$AC$10="Baja",'Mapa de Riesgos de Corrupción'!$AE$10="Leve"),CONCATENATE("R2C",'Mapa de Riesgos de Corrupción'!$R$10),"")</f>
        <v/>
      </c>
      <c r="P37" s="300" t="str">
        <f>IF(AND('Mapa de Riesgos de Corrupción'!#REF!="Baja",'Mapa de Riesgos de Corrupción'!#REF!="Menor"),CONCATENATE("R2C",'Mapa de Riesgos de Corrupción'!#REF!),"")</f>
        <v>#ERROR!</v>
      </c>
      <c r="Q37" s="301" t="str">
        <f>IF(AND('Mapa de Riesgos de Corrupción'!#REF!="Baja",'Mapa de Riesgos de Corrupción'!#REF!="Menor"),CONCATENATE("R2C",'Mapa de Riesgos de Corrupción'!#REF!),"")</f>
        <v>#ERROR!</v>
      </c>
      <c r="R37" s="301" t="str">
        <f>IF(AND('Mapa de Riesgos de Corrupción'!#REF!="Baja",'Mapa de Riesgos de Corrupción'!#REF!="Menor"),CONCATENATE("R2C",'Mapa de Riesgos de Corrupción'!#REF!),"")</f>
        <v>#ERROR!</v>
      </c>
      <c r="S37" s="301" t="str">
        <f>IF(AND('Mapa de Riesgos de Corrupción'!#REF!="Baja",'Mapa de Riesgos de Corrupción'!#REF!="Menor"),CONCATENATE("R2C",'Mapa de Riesgos de Corrupción'!#REF!),"")</f>
        <v>#ERROR!</v>
      </c>
      <c r="T37" s="301" t="str">
        <f>IF(AND('Mapa de Riesgos de Corrupción'!#REF!="Baja",'Mapa de Riesgos de Corrupción'!#REF!="Menor"),CONCATENATE("R2C",'Mapa de Riesgos de Corrupción'!#REF!),"")</f>
        <v>#ERROR!</v>
      </c>
      <c r="U37" s="302" t="str">
        <f>IF(AND('Mapa de Riesgos de Corrupción'!$AC$10="Baja",'Mapa de Riesgos de Corrupción'!$AE$10="Menor"),CONCATENATE("R2C",'Mapa de Riesgos de Corrupción'!$R$10),"")</f>
        <v/>
      </c>
      <c r="V37" s="300" t="str">
        <f>IF(AND('Mapa de Riesgos de Corrupción'!#REF!="Baja",'Mapa de Riesgos de Corrupción'!#REF!="Moderado"),CONCATENATE("R2C",'Mapa de Riesgos de Corrupción'!#REF!),"")</f>
        <v>#ERROR!</v>
      </c>
      <c r="W37" s="301" t="str">
        <f>IF(AND('Mapa de Riesgos de Corrupción'!#REF!="Baja",'Mapa de Riesgos de Corrupción'!#REF!="Moderado"),CONCATENATE("R2C",'Mapa de Riesgos de Corrupción'!#REF!),"")</f>
        <v>#ERROR!</v>
      </c>
      <c r="X37" s="301" t="str">
        <f>IF(AND('Mapa de Riesgos de Corrupción'!#REF!="Baja",'Mapa de Riesgos de Corrupción'!#REF!="Moderado"),CONCATENATE("R2C",'Mapa de Riesgos de Corrupción'!#REF!),"")</f>
        <v>#ERROR!</v>
      </c>
      <c r="Y37" s="301" t="str">
        <f>IF(AND('Mapa de Riesgos de Corrupción'!#REF!="Baja",'Mapa de Riesgos de Corrupción'!#REF!="Moderado"),CONCATENATE("R2C",'Mapa de Riesgos de Corrupción'!#REF!),"")</f>
        <v>#ERROR!</v>
      </c>
      <c r="Z37" s="301" t="str">
        <f>IF(AND('Mapa de Riesgos de Corrupción'!#REF!="Baja",'Mapa de Riesgos de Corrupción'!#REF!="Moderado"),CONCATENATE("R2C",'Mapa de Riesgos de Corrupción'!#REF!),"")</f>
        <v>#ERROR!</v>
      </c>
      <c r="AA37" s="302" t="str">
        <f>IF(AND('Mapa de Riesgos de Corrupción'!$AC$10="Baja",'Mapa de Riesgos de Corrupción'!$AE$10="Moderado"),CONCATENATE("R2C",'Mapa de Riesgos de Corrupción'!$R$10),"")</f>
        <v/>
      </c>
      <c r="AB37" s="284" t="str">
        <f>IF(AND('Mapa de Riesgos de Corrupción'!#REF!="Baja",'Mapa de Riesgos de Corrupción'!#REF!="Mayor"),CONCATENATE("R2C",'Mapa de Riesgos de Corrupción'!#REF!),"")</f>
        <v>#ERROR!</v>
      </c>
      <c r="AC37" s="285" t="str">
        <f>IF(AND('Mapa de Riesgos de Corrupción'!#REF!="Baja",'Mapa de Riesgos de Corrupción'!#REF!="Mayor"),CONCATENATE("R2C",'Mapa de Riesgos de Corrupción'!#REF!),"")</f>
        <v>#ERROR!</v>
      </c>
      <c r="AD37" s="285" t="str">
        <f>IF(AND('Mapa de Riesgos de Corrupción'!#REF!="Baja",'Mapa de Riesgos de Corrupción'!#REF!="Mayor"),CONCATENATE("R2C",'Mapa de Riesgos de Corrupción'!#REF!),"")</f>
        <v>#ERROR!</v>
      </c>
      <c r="AE37" s="285" t="str">
        <f>IF(AND('Mapa de Riesgos de Corrupción'!#REF!="Baja",'Mapa de Riesgos de Corrupción'!#REF!="Mayor"),CONCATENATE("R2C",'Mapa de Riesgos de Corrupción'!#REF!),"")</f>
        <v>#ERROR!</v>
      </c>
      <c r="AF37" s="285" t="str">
        <f>IF(AND('Mapa de Riesgos de Corrupción'!#REF!="Baja",'Mapa de Riesgos de Corrupción'!#REF!="Mayor"),CONCATENATE("R2C",'Mapa de Riesgos de Corrupción'!#REF!),"")</f>
        <v>#ERROR!</v>
      </c>
      <c r="AG37" s="286" t="str">
        <f>IF(AND('Mapa de Riesgos de Corrupción'!$AC$10="Baja",'Mapa de Riesgos de Corrupción'!$AE$10="Mayor"),CONCATENATE("R2C",'Mapa de Riesgos de Corrupción'!$R$10),"")</f>
        <v/>
      </c>
      <c r="AH37" s="287" t="str">
        <f>IF(AND('Mapa de Riesgos de Corrupción'!#REF!="Baja",'Mapa de Riesgos de Corrupción'!#REF!="Catastrófico"),CONCATENATE("R2C",'Mapa de Riesgos de Corrupción'!#REF!),"")</f>
        <v>#ERROR!</v>
      </c>
      <c r="AI37" s="288" t="str">
        <f>IF(AND('Mapa de Riesgos de Corrupción'!#REF!="Baja",'Mapa de Riesgos de Corrupción'!#REF!="Catastrófico"),CONCATENATE("R2C",'Mapa de Riesgos de Corrupción'!#REF!),"")</f>
        <v>#ERROR!</v>
      </c>
      <c r="AJ37" s="288" t="str">
        <f>IF(AND('Mapa de Riesgos de Corrupción'!#REF!="Baja",'Mapa de Riesgos de Corrupción'!#REF!="Catastrófico"),CONCATENATE("R2C",'Mapa de Riesgos de Corrupción'!#REF!),"")</f>
        <v>#ERROR!</v>
      </c>
      <c r="AK37" s="288" t="str">
        <f>IF(AND('Mapa de Riesgos de Corrupción'!#REF!="Baja",'Mapa de Riesgos de Corrupción'!#REF!="Catastrófico"),CONCATENATE("R2C",'Mapa de Riesgos de Corrupción'!#REF!),"")</f>
        <v>#ERROR!</v>
      </c>
      <c r="AL37" s="288" t="str">
        <f>IF(AND('Mapa de Riesgos de Corrupción'!#REF!="Baja",'Mapa de Riesgos de Corrupción'!#REF!="Catastrófico"),CONCATENATE("R2C",'Mapa de Riesgos de Corrupción'!#REF!),"")</f>
        <v>#ERROR!</v>
      </c>
      <c r="AM37" s="289" t="str">
        <f>IF(AND('Mapa de Riesgos de Corrupción'!$AC$10="Baja",'Mapa de Riesgos de Corrupción'!$AE$10="Catastrófico"),CONCATENATE("R2C",'Mapa de Riesgos de Corrupción'!$R$10),"")</f>
        <v/>
      </c>
      <c r="AN37" s="196"/>
      <c r="AO37" s="212"/>
      <c r="AT37" s="213"/>
      <c r="AU37" s="196"/>
      <c r="AV37" s="196"/>
      <c r="AW37" s="196"/>
      <c r="AX37" s="196"/>
      <c r="AY37" s="196"/>
      <c r="AZ37" s="196"/>
      <c r="BA37" s="196"/>
      <c r="BB37" s="196"/>
      <c r="BC37" s="196"/>
      <c r="BD37" s="196"/>
      <c r="BE37" s="196"/>
      <c r="BF37" s="196"/>
      <c r="BG37" s="196"/>
      <c r="BH37" s="196"/>
      <c r="BI37" s="196"/>
    </row>
    <row r="38" ht="15.0" customHeight="1">
      <c r="A38" s="196"/>
      <c r="B38" s="200"/>
      <c r="D38" s="154"/>
      <c r="E38" s="10"/>
      <c r="J38" s="311" t="str">
        <f>IF(AND('Mapa de Riesgos de Corrupción'!#REF!="Baja",'Mapa de Riesgos de Corrupción'!#REF!="Leve"),CONCATENATE("R3C",'Mapa de Riesgos de Corrupción'!#REF!),"")</f>
        <v>#ERROR!</v>
      </c>
      <c r="K38" s="312" t="str">
        <f>IF(AND('Mapa de Riesgos de Corrupción'!$AC$11="Baja",'Mapa de Riesgos de Corrupción'!$AE$11="Leve"),CONCATENATE("R3C",'Mapa de Riesgos de Corrupción'!$R$11),"")</f>
        <v/>
      </c>
      <c r="L38" s="312" t="str">
        <f>IF(AND('Mapa de Riesgos de Corrupción'!#REF!="Baja",'Mapa de Riesgos de Corrupción'!#REF!="Leve"),CONCATENATE("R3C",'Mapa de Riesgos de Corrupción'!#REF!),"")</f>
        <v>#ERROR!</v>
      </c>
      <c r="M38" s="312" t="str">
        <f>IF(AND('Mapa de Riesgos de Corrupción'!$AC$12="Baja",'Mapa de Riesgos de Corrupción'!$AE$12="Leve"),CONCATENATE("R3C",'Mapa de Riesgos de Corrupción'!$R$12),"")</f>
        <v/>
      </c>
      <c r="N38" s="312" t="str">
        <f>IF(AND('Mapa de Riesgos de Corrupción'!#REF!="Baja",'Mapa de Riesgos de Corrupción'!#REF!="Leve"),CONCATENATE("R3C",'Mapa de Riesgos de Corrupción'!#REF!),"")</f>
        <v>#ERROR!</v>
      </c>
      <c r="O38" s="313" t="str">
        <f>IF(AND('Mapa de Riesgos de Corrupción'!#REF!="Baja",'Mapa de Riesgos de Corrupción'!#REF!="Leve"),CONCATENATE("R3C",'Mapa de Riesgos de Corrupción'!#REF!),"")</f>
        <v>#ERROR!</v>
      </c>
      <c r="P38" s="300" t="str">
        <f>IF(AND('Mapa de Riesgos de Corrupción'!#REF!="Baja",'Mapa de Riesgos de Corrupción'!#REF!="Menor"),CONCATENATE("R3C",'Mapa de Riesgos de Corrupción'!#REF!),"")</f>
        <v>#ERROR!</v>
      </c>
      <c r="Q38" s="301" t="str">
        <f>IF(AND('Mapa de Riesgos de Corrupción'!$AC$11="Baja",'Mapa de Riesgos de Corrupción'!$AE$11="Menor"),CONCATENATE("R3C",'Mapa de Riesgos de Corrupción'!$R$11),"")</f>
        <v/>
      </c>
      <c r="R38" s="301" t="str">
        <f>IF(AND('Mapa de Riesgos de Corrupción'!#REF!="Baja",'Mapa de Riesgos de Corrupción'!#REF!="Menor"),CONCATENATE("R3C",'Mapa de Riesgos de Corrupción'!#REF!),"")</f>
        <v>#ERROR!</v>
      </c>
      <c r="S38" s="301" t="str">
        <f>IF(AND('Mapa de Riesgos de Corrupción'!$AC$12="Baja",'Mapa de Riesgos de Corrupción'!$AE$12="Menor"),CONCATENATE("R3C",'Mapa de Riesgos de Corrupción'!$R$12),"")</f>
        <v/>
      </c>
      <c r="T38" s="301" t="str">
        <f>IF(AND('Mapa de Riesgos de Corrupción'!#REF!="Baja",'Mapa de Riesgos de Corrupción'!#REF!="Menor"),CONCATENATE("R3C",'Mapa de Riesgos de Corrupción'!#REF!),"")</f>
        <v>#ERROR!</v>
      </c>
      <c r="U38" s="302" t="str">
        <f>IF(AND('Mapa de Riesgos de Corrupción'!#REF!="Baja",'Mapa de Riesgos de Corrupción'!#REF!="Menor"),CONCATENATE("R3C",'Mapa de Riesgos de Corrupción'!#REF!),"")</f>
        <v>#ERROR!</v>
      </c>
      <c r="V38" s="300" t="str">
        <f>IF(AND('Mapa de Riesgos de Corrupción'!#REF!="Baja",'Mapa de Riesgos de Corrupción'!#REF!="Moderado"),CONCATENATE("R3C",'Mapa de Riesgos de Corrupción'!#REF!),"")</f>
        <v>#ERROR!</v>
      </c>
      <c r="W38" s="301" t="str">
        <f>IF(AND('Mapa de Riesgos de Corrupción'!$AC$11="Baja",'Mapa de Riesgos de Corrupción'!$AE$11="Moderado"),CONCATENATE("R3C",'Mapa de Riesgos de Corrupción'!$R$11),"")</f>
        <v/>
      </c>
      <c r="X38" s="301" t="str">
        <f>IF(AND('Mapa de Riesgos de Corrupción'!#REF!="Baja",'Mapa de Riesgos de Corrupción'!#REF!="Moderado"),CONCATENATE("R3C",'Mapa de Riesgos de Corrupción'!#REF!),"")</f>
        <v>#ERROR!</v>
      </c>
      <c r="Y38" s="301" t="str">
        <f>IF(AND('Mapa de Riesgos de Corrupción'!$AC$12="Baja",'Mapa de Riesgos de Corrupción'!$AE$12="Moderado"),CONCATENATE("R3C",'Mapa de Riesgos de Corrupción'!$R$12),"")</f>
        <v/>
      </c>
      <c r="Z38" s="301" t="str">
        <f>IF(AND('Mapa de Riesgos de Corrupción'!#REF!="Baja",'Mapa de Riesgos de Corrupción'!#REF!="Moderado"),CONCATENATE("R3C",'Mapa de Riesgos de Corrupción'!#REF!),"")</f>
        <v>#ERROR!</v>
      </c>
      <c r="AA38" s="302" t="str">
        <f>IF(AND('Mapa de Riesgos de Corrupción'!#REF!="Baja",'Mapa de Riesgos de Corrupción'!#REF!="Moderado"),CONCATENATE("R3C",'Mapa de Riesgos de Corrupción'!#REF!),"")</f>
        <v>#ERROR!</v>
      </c>
      <c r="AB38" s="284" t="str">
        <f>IF(AND('Mapa de Riesgos de Corrupción'!#REF!="Baja",'Mapa de Riesgos de Corrupción'!#REF!="Mayor"),CONCATENATE("R3C",'Mapa de Riesgos de Corrupción'!#REF!),"")</f>
        <v>#ERROR!</v>
      </c>
      <c r="AC38" s="285" t="str">
        <f>IF(AND('Mapa de Riesgos de Corrupción'!$AC$11="Baja",'Mapa de Riesgos de Corrupción'!$AE$11="Mayor"),CONCATENATE("R3C",'Mapa de Riesgos de Corrupción'!$R$11),"")</f>
        <v>R3C4</v>
      </c>
      <c r="AD38" s="285" t="str">
        <f>IF(AND('Mapa de Riesgos de Corrupción'!#REF!="Baja",'Mapa de Riesgos de Corrupción'!#REF!="Mayor"),CONCATENATE("R3C",'Mapa de Riesgos de Corrupción'!#REF!),"")</f>
        <v>#ERROR!</v>
      </c>
      <c r="AE38" s="285" t="str">
        <f>IF(AND('Mapa de Riesgos de Corrupción'!$AC$12="Baja",'Mapa de Riesgos de Corrupción'!$AE$12="Mayor"),CONCATENATE("R3C",'Mapa de Riesgos de Corrupción'!$R$12),"")</f>
        <v/>
      </c>
      <c r="AF38" s="285" t="str">
        <f>IF(AND('Mapa de Riesgos de Corrupción'!#REF!="Baja",'Mapa de Riesgos de Corrupción'!#REF!="Mayor"),CONCATENATE("R3C",'Mapa de Riesgos de Corrupción'!#REF!),"")</f>
        <v>#ERROR!</v>
      </c>
      <c r="AG38" s="286" t="str">
        <f>IF(AND('Mapa de Riesgos de Corrupción'!#REF!="Baja",'Mapa de Riesgos de Corrupción'!#REF!="Mayor"),CONCATENATE("R3C",'Mapa de Riesgos de Corrupción'!#REF!),"")</f>
        <v>#ERROR!</v>
      </c>
      <c r="AH38" s="287" t="str">
        <f>IF(AND('Mapa de Riesgos de Corrupción'!#REF!="Baja",'Mapa de Riesgos de Corrupción'!#REF!="Catastrófico"),CONCATENATE("R3C",'Mapa de Riesgos de Corrupción'!#REF!),"")</f>
        <v>#ERROR!</v>
      </c>
      <c r="AI38" s="288" t="str">
        <f>IF(AND('Mapa de Riesgos de Corrupción'!$AC$11="Baja",'Mapa de Riesgos de Corrupción'!$AE$11="Catastrófico"),CONCATENATE("R3C",'Mapa de Riesgos de Corrupción'!$R$11),"")</f>
        <v/>
      </c>
      <c r="AJ38" s="288" t="str">
        <f>IF(AND('Mapa de Riesgos de Corrupción'!#REF!="Baja",'Mapa de Riesgos de Corrupción'!#REF!="Catastrófico"),CONCATENATE("R3C",'Mapa de Riesgos de Corrupción'!#REF!),"")</f>
        <v>#ERROR!</v>
      </c>
      <c r="AK38" s="288" t="str">
        <f>IF(AND('Mapa de Riesgos de Corrupción'!$AC$12="Baja",'Mapa de Riesgos de Corrupción'!$AE$12="Catastrófico"),CONCATENATE("R3C",'Mapa de Riesgos de Corrupción'!$R$12),"")</f>
        <v>R3C5</v>
      </c>
      <c r="AL38" s="288" t="str">
        <f>IF(AND('Mapa de Riesgos de Corrupción'!#REF!="Baja",'Mapa de Riesgos de Corrupción'!#REF!="Catastrófico"),CONCATENATE("R3C",'Mapa de Riesgos de Corrupción'!#REF!),"")</f>
        <v>#ERROR!</v>
      </c>
      <c r="AM38" s="289" t="str">
        <f>IF(AND('Mapa de Riesgos de Corrupción'!#REF!="Baja",'Mapa de Riesgos de Corrupción'!#REF!="Catastrófico"),CONCATENATE("R3C",'Mapa de Riesgos de Corrupción'!#REF!),"")</f>
        <v>#ERROR!</v>
      </c>
      <c r="AN38" s="196"/>
      <c r="AO38" s="212"/>
      <c r="AT38" s="213"/>
      <c r="AU38" s="196"/>
      <c r="AV38" s="196"/>
      <c r="AW38" s="196"/>
      <c r="AX38" s="196"/>
      <c r="AY38" s="196"/>
      <c r="AZ38" s="196"/>
      <c r="BA38" s="196"/>
      <c r="BB38" s="196"/>
      <c r="BC38" s="196"/>
      <c r="BD38" s="196"/>
      <c r="BE38" s="196"/>
      <c r="BF38" s="196"/>
      <c r="BG38" s="196"/>
      <c r="BH38" s="196"/>
      <c r="BI38" s="196"/>
    </row>
    <row r="39" ht="15.0" customHeight="1">
      <c r="A39" s="196"/>
      <c r="B39" s="200"/>
      <c r="D39" s="154"/>
      <c r="E39" s="10"/>
      <c r="J39" s="311" t="str">
        <f>IF(AND('Mapa de Riesgos de Corrupción'!$AC$13="Baja",'Mapa de Riesgos de Corrupción'!$AE$13="Leve"),CONCATENATE("R4C",'Mapa de Riesgos de Corrupción'!$R$13),"")</f>
        <v/>
      </c>
      <c r="K39" s="312" t="str">
        <f>IF(AND('Mapa de Riesgos de Corrupción'!#REF!="Baja",'Mapa de Riesgos de Corrupción'!#REF!="Leve"),CONCATENATE("R4C",'Mapa de Riesgos de Corrupción'!#REF!),"")</f>
        <v>#ERROR!</v>
      </c>
      <c r="L39" s="312" t="str">
        <f>IF(AND('Mapa de Riesgos de Corrupción'!$AC$14="Baja",'Mapa de Riesgos de Corrupción'!$AE$14="Leve"),CONCATENATE("R4C",'Mapa de Riesgos de Corrupción'!$R$14),"")</f>
        <v/>
      </c>
      <c r="M39" s="312" t="str">
        <f>IF(AND('Mapa de Riesgos de Corrupción'!#REF!="Baja",'Mapa de Riesgos de Corrupción'!#REF!="Leve"),CONCATENATE("R4C",'Mapa de Riesgos de Corrupción'!#REF!),"")</f>
        <v>#ERROR!</v>
      </c>
      <c r="N39" s="312" t="str">
        <f>IF(AND('Mapa de Riesgos de Corrupción'!#REF!="Baja",'Mapa de Riesgos de Corrupción'!#REF!="Leve"),CONCATENATE("R4C",'Mapa de Riesgos de Corrupción'!#REF!),"")</f>
        <v>#ERROR!</v>
      </c>
      <c r="O39" s="313" t="str">
        <f>IF(AND('Mapa de Riesgos de Corrupción'!$AC$15="Baja",'Mapa de Riesgos de Corrupción'!$AE$15="Leve"),CONCATENATE("R4C",'Mapa de Riesgos de Corrupción'!$R$15),"")</f>
        <v/>
      </c>
      <c r="P39" s="300" t="str">
        <f>IF(AND('Mapa de Riesgos de Corrupción'!$AC$13="Baja",'Mapa de Riesgos de Corrupción'!$AE$13="Menor"),CONCATENATE("R4C",'Mapa de Riesgos de Corrupción'!$R$13),"")</f>
        <v/>
      </c>
      <c r="Q39" s="301" t="str">
        <f>IF(AND('Mapa de Riesgos de Corrupción'!#REF!="Baja",'Mapa de Riesgos de Corrupción'!#REF!="Menor"),CONCATENATE("R4C",'Mapa de Riesgos de Corrupción'!#REF!),"")</f>
        <v>#ERROR!</v>
      </c>
      <c r="R39" s="301" t="str">
        <f>IF(AND('Mapa de Riesgos de Corrupción'!$AC$14="Baja",'Mapa de Riesgos de Corrupción'!$AE$14="Menor"),CONCATENATE("R4C",'Mapa de Riesgos de Corrupción'!$R$14),"")</f>
        <v/>
      </c>
      <c r="S39" s="301" t="str">
        <f>IF(AND('Mapa de Riesgos de Corrupción'!#REF!="Baja",'Mapa de Riesgos de Corrupción'!#REF!="Menor"),CONCATENATE("R4C",'Mapa de Riesgos de Corrupción'!#REF!),"")</f>
        <v>#ERROR!</v>
      </c>
      <c r="T39" s="301" t="str">
        <f>IF(AND('Mapa de Riesgos de Corrupción'!#REF!="Baja",'Mapa de Riesgos de Corrupción'!#REF!="Menor"),CONCATENATE("R4C",'Mapa de Riesgos de Corrupción'!#REF!),"")</f>
        <v>#ERROR!</v>
      </c>
      <c r="U39" s="302" t="str">
        <f>IF(AND('Mapa de Riesgos de Corrupción'!$AC$15="Baja",'Mapa de Riesgos de Corrupción'!$AE$15="Menor"),CONCATENATE("R4C",'Mapa de Riesgos de Corrupción'!$R$15),"")</f>
        <v/>
      </c>
      <c r="V39" s="300" t="str">
        <f>IF(AND('Mapa de Riesgos de Corrupción'!$AC$13="Baja",'Mapa de Riesgos de Corrupción'!$AE$13="Moderado"),CONCATENATE("R4C",'Mapa de Riesgos de Corrupción'!$R$13),"")</f>
        <v/>
      </c>
      <c r="W39" s="301" t="str">
        <f>IF(AND('Mapa de Riesgos de Corrupción'!#REF!="Baja",'Mapa de Riesgos de Corrupción'!#REF!="Moderado"),CONCATENATE("R4C",'Mapa de Riesgos de Corrupción'!#REF!),"")</f>
        <v>#ERROR!</v>
      </c>
      <c r="X39" s="301" t="str">
        <f>IF(AND('Mapa de Riesgos de Corrupción'!$AC$14="Baja",'Mapa de Riesgos de Corrupción'!$AE$14="Moderado"),CONCATENATE("R4C",'Mapa de Riesgos de Corrupción'!$R$14),"")</f>
        <v/>
      </c>
      <c r="Y39" s="301" t="str">
        <f>IF(AND('Mapa de Riesgos de Corrupción'!#REF!="Baja",'Mapa de Riesgos de Corrupción'!#REF!="Moderado"),CONCATENATE("R4C",'Mapa de Riesgos de Corrupción'!#REF!),"")</f>
        <v>#ERROR!</v>
      </c>
      <c r="Z39" s="301" t="str">
        <f>IF(AND('Mapa de Riesgos de Corrupción'!#REF!="Baja",'Mapa de Riesgos de Corrupción'!#REF!="Moderado"),CONCATENATE("R4C",'Mapa de Riesgos de Corrupción'!#REF!),"")</f>
        <v>#ERROR!</v>
      </c>
      <c r="AA39" s="302" t="str">
        <f>IF(AND('Mapa de Riesgos de Corrupción'!$AC$15="Baja",'Mapa de Riesgos de Corrupción'!$AE$15="Moderado"),CONCATENATE("R4C",'Mapa de Riesgos de Corrupción'!$R$15),"")</f>
        <v/>
      </c>
      <c r="AB39" s="284" t="str">
        <f>IF(AND('Mapa de Riesgos de Corrupción'!$AC$13="Baja",'Mapa de Riesgos de Corrupción'!$AE$13="Mayor"),CONCATENATE("R4C",'Mapa de Riesgos de Corrupción'!$R$13),"")</f>
        <v/>
      </c>
      <c r="AC39" s="285" t="str">
        <f>IF(AND('Mapa de Riesgos de Corrupción'!#REF!="Baja",'Mapa de Riesgos de Corrupción'!#REF!="Mayor"),CONCATENATE("R4C",'Mapa de Riesgos de Corrupción'!#REF!),"")</f>
        <v>#ERROR!</v>
      </c>
      <c r="AD39" s="285" t="str">
        <f>IF(AND('Mapa de Riesgos de Corrupción'!$AC$14="Baja",'Mapa de Riesgos de Corrupción'!$AE$14="Mayor"),CONCATENATE("R4C",'Mapa de Riesgos de Corrupción'!$R$14),"")</f>
        <v/>
      </c>
      <c r="AE39" s="285" t="str">
        <f>IF(AND('Mapa de Riesgos de Corrupción'!#REF!="Baja",'Mapa de Riesgos de Corrupción'!#REF!="Mayor"),CONCATENATE("R4C",'Mapa de Riesgos de Corrupción'!#REF!),"")</f>
        <v>#ERROR!</v>
      </c>
      <c r="AF39" s="285" t="str">
        <f>IF(AND('Mapa de Riesgos de Corrupción'!#REF!="Baja",'Mapa de Riesgos de Corrupción'!#REF!="Mayor"),CONCATENATE("R4C",'Mapa de Riesgos de Corrupción'!#REF!),"")</f>
        <v>#ERROR!</v>
      </c>
      <c r="AG39" s="286" t="str">
        <f>IF(AND('Mapa de Riesgos de Corrupción'!$AC$15="Baja",'Mapa de Riesgos de Corrupción'!$AE$15="Mayor"),CONCATENATE("R4C",'Mapa de Riesgos de Corrupción'!$R$15),"")</f>
        <v>R4C8</v>
      </c>
      <c r="AH39" s="287" t="str">
        <f>IF(AND('Mapa de Riesgos de Corrupción'!$AC$13="Baja",'Mapa de Riesgos de Corrupción'!$AE$13="Catastrófico"),CONCATENATE("R4C",'Mapa de Riesgos de Corrupción'!$R$13),"")</f>
        <v>R4C6</v>
      </c>
      <c r="AI39" s="288" t="str">
        <f>IF(AND('Mapa de Riesgos de Corrupción'!#REF!="Baja",'Mapa de Riesgos de Corrupción'!#REF!="Catastrófico"),CONCATENATE("R4C",'Mapa de Riesgos de Corrupción'!#REF!),"")</f>
        <v>#ERROR!</v>
      </c>
      <c r="AJ39" s="288" t="str">
        <f>IF(AND('Mapa de Riesgos de Corrupción'!$AC$14="Baja",'Mapa de Riesgos de Corrupción'!$AE$14="Catastrófico"),CONCATENATE("R4C",'Mapa de Riesgos de Corrupción'!$R$14),"")</f>
        <v/>
      </c>
      <c r="AK39" s="288" t="str">
        <f>IF(AND('Mapa de Riesgos de Corrupción'!#REF!="Baja",'Mapa de Riesgos de Corrupción'!#REF!="Catastrófico"),CONCATENATE("R4C",'Mapa de Riesgos de Corrupción'!#REF!),"")</f>
        <v>#ERROR!</v>
      </c>
      <c r="AL39" s="288" t="str">
        <f>IF(AND('Mapa de Riesgos de Corrupción'!#REF!="Baja",'Mapa de Riesgos de Corrupción'!#REF!="Catastrófico"),CONCATENATE("R4C",'Mapa de Riesgos de Corrupción'!#REF!),"")</f>
        <v>#ERROR!</v>
      </c>
      <c r="AM39" s="289" t="str">
        <f>IF(AND('Mapa de Riesgos de Corrupción'!$AC$15="Baja",'Mapa de Riesgos de Corrupción'!$AE$15="Catastrófico"),CONCATENATE("R4C",'Mapa de Riesgos de Corrupción'!$R$15),"")</f>
        <v/>
      </c>
      <c r="AN39" s="196"/>
      <c r="AO39" s="212"/>
      <c r="AT39" s="213"/>
      <c r="AU39" s="196"/>
      <c r="AV39" s="196"/>
      <c r="AW39" s="196"/>
      <c r="AX39" s="196"/>
      <c r="AY39" s="196"/>
      <c r="AZ39" s="196"/>
      <c r="BA39" s="196"/>
      <c r="BB39" s="196"/>
      <c r="BC39" s="196"/>
      <c r="BD39" s="196"/>
      <c r="BE39" s="196"/>
      <c r="BF39" s="196"/>
      <c r="BG39" s="196"/>
      <c r="BH39" s="196"/>
      <c r="BI39" s="196"/>
    </row>
    <row r="40" ht="15.0" customHeight="1">
      <c r="A40" s="196"/>
      <c r="B40" s="200"/>
      <c r="D40" s="154"/>
      <c r="E40" s="10"/>
      <c r="J40" s="311" t="str">
        <f>IF(AND('Mapa de Riesgos de Corrupción'!$AC$16="Baja",'Mapa de Riesgos de Corrupción'!$AE$16="Leve"),CONCATENATE("R5C",'Mapa de Riesgos de Corrupción'!$R$16),"")</f>
        <v/>
      </c>
      <c r="K40" s="312" t="str">
        <f>IF(AND('Mapa de Riesgos de Corrupción'!#REF!="Baja",'Mapa de Riesgos de Corrupción'!#REF!="Leve"),CONCATENATE("R5C",'Mapa de Riesgos de Corrupción'!#REF!),"")</f>
        <v>#ERROR!</v>
      </c>
      <c r="L40" s="312" t="str">
        <f>IF(AND('Mapa de Riesgos de Corrupción'!#REF!="Baja",'Mapa de Riesgos de Corrupción'!#REF!="Leve"),CONCATENATE("R5C",'Mapa de Riesgos de Corrupción'!#REF!),"")</f>
        <v>#ERROR!</v>
      </c>
      <c r="M40" s="312" t="str">
        <f>IF(AND('Mapa de Riesgos de Corrupción'!$AC$17="Baja",'Mapa de Riesgos de Corrupción'!$AE$17="Leve"),CONCATENATE("R5C",'Mapa de Riesgos de Corrupción'!$R$17),"")</f>
        <v/>
      </c>
      <c r="N40" s="312" t="str">
        <f>IF(AND('Mapa de Riesgos de Corrupción'!#REF!="Baja",'Mapa de Riesgos de Corrupción'!#REF!="Leve"),CONCATENATE("R5C",'Mapa de Riesgos de Corrupción'!#REF!),"")</f>
        <v>#ERROR!</v>
      </c>
      <c r="O40" s="313" t="str">
        <f>IF(AND('Mapa de Riesgos de Corrupción'!$AC$18="Baja",'Mapa de Riesgos de Corrupción'!$AE$18="Leve"),CONCATENATE("R5C",'Mapa de Riesgos de Corrupción'!$R$18),"")</f>
        <v/>
      </c>
      <c r="P40" s="300" t="str">
        <f>IF(AND('Mapa de Riesgos de Corrupción'!$AC$16="Baja",'Mapa de Riesgos de Corrupción'!$AE$16="Menor"),CONCATENATE("R5C",'Mapa de Riesgos de Corrupción'!$R$16),"")</f>
        <v/>
      </c>
      <c r="Q40" s="301" t="str">
        <f>IF(AND('Mapa de Riesgos de Corrupción'!#REF!="Baja",'Mapa de Riesgos de Corrupción'!#REF!="Menor"),CONCATENATE("R5C",'Mapa de Riesgos de Corrupción'!#REF!),"")</f>
        <v>#ERROR!</v>
      </c>
      <c r="R40" s="301" t="str">
        <f>IF(AND('Mapa de Riesgos de Corrupción'!#REF!="Baja",'Mapa de Riesgos de Corrupción'!#REF!="Menor"),CONCATENATE("R5C",'Mapa de Riesgos de Corrupción'!#REF!),"")</f>
        <v>#ERROR!</v>
      </c>
      <c r="S40" s="301" t="str">
        <f>IF(AND('Mapa de Riesgos de Corrupción'!$AC$17="Baja",'Mapa de Riesgos de Corrupción'!$AE$17="Menor"),CONCATENATE("R5C",'Mapa de Riesgos de Corrupción'!$R$17),"")</f>
        <v/>
      </c>
      <c r="T40" s="301" t="str">
        <f>IF(AND('Mapa de Riesgos de Corrupción'!#REF!="Baja",'Mapa de Riesgos de Corrupción'!#REF!="Menor"),CONCATENATE("R5C",'Mapa de Riesgos de Corrupción'!#REF!),"")</f>
        <v>#ERROR!</v>
      </c>
      <c r="U40" s="302" t="str">
        <f>IF(AND('Mapa de Riesgos de Corrupción'!$AC$18="Baja",'Mapa de Riesgos de Corrupción'!$AE$18="Menor"),CONCATENATE("R5C",'Mapa de Riesgos de Corrupción'!$R$18),"")</f>
        <v/>
      </c>
      <c r="V40" s="300" t="str">
        <f>IF(AND('Mapa de Riesgos de Corrupción'!$AC$16="Baja",'Mapa de Riesgos de Corrupción'!$AE$16="Moderado"),CONCATENATE("R5C",'Mapa de Riesgos de Corrupción'!$R$16),"")</f>
        <v/>
      </c>
      <c r="W40" s="301" t="str">
        <f>IF(AND('Mapa de Riesgos de Corrupción'!#REF!="Baja",'Mapa de Riesgos de Corrupción'!#REF!="Moderado"),CONCATENATE("R5C",'Mapa de Riesgos de Corrupción'!#REF!),"")</f>
        <v>#ERROR!</v>
      </c>
      <c r="X40" s="301" t="str">
        <f>IF(AND('Mapa de Riesgos de Corrupción'!#REF!="Baja",'Mapa de Riesgos de Corrupción'!#REF!="Moderado"),CONCATENATE("R5C",'Mapa de Riesgos de Corrupción'!#REF!),"")</f>
        <v>#ERROR!</v>
      </c>
      <c r="Y40" s="301" t="str">
        <f>IF(AND('Mapa de Riesgos de Corrupción'!$AC$17="Baja",'Mapa de Riesgos de Corrupción'!$AE$17="Moderado"),CONCATENATE("R5C",'Mapa de Riesgos de Corrupción'!$R$17),"")</f>
        <v/>
      </c>
      <c r="Z40" s="301" t="str">
        <f>IF(AND('Mapa de Riesgos de Corrupción'!#REF!="Baja",'Mapa de Riesgos de Corrupción'!#REF!="Moderado"),CONCATENATE("R5C",'Mapa de Riesgos de Corrupción'!#REF!),"")</f>
        <v>#ERROR!</v>
      </c>
      <c r="AA40" s="302" t="str">
        <f>IF(AND('Mapa de Riesgos de Corrupción'!$AC$18="Baja",'Mapa de Riesgos de Corrupción'!$AE$18="Moderado"),CONCATENATE("R5C",'Mapa de Riesgos de Corrupción'!$R$18),"")</f>
        <v/>
      </c>
      <c r="AB40" s="284" t="str">
        <f>IF(AND('Mapa de Riesgos de Corrupción'!$AC$16="Baja",'Mapa de Riesgos de Corrupción'!$AE$16="Mayor"),CONCATENATE("R5C",'Mapa de Riesgos de Corrupción'!$R$16),"")</f>
        <v/>
      </c>
      <c r="AC40" s="285" t="str">
        <f>IF(AND('Mapa de Riesgos de Corrupción'!#REF!="Baja",'Mapa de Riesgos de Corrupción'!#REF!="Mayor"),CONCATENATE("R5C",'Mapa de Riesgos de Corrupción'!#REF!),"")</f>
        <v>#ERROR!</v>
      </c>
      <c r="AD40" s="285" t="str">
        <f>IF(AND('Mapa de Riesgos de Corrupción'!#REF!="Baja",'Mapa de Riesgos de Corrupción'!#REF!="Mayor"),CONCATENATE("R5C",'Mapa de Riesgos de Corrupción'!#REF!),"")</f>
        <v>#ERROR!</v>
      </c>
      <c r="AE40" s="285" t="str">
        <f>IF(AND('Mapa de Riesgos de Corrupción'!$AC$17="Baja",'Mapa de Riesgos de Corrupción'!$AE$17="Mayor"),CONCATENATE("R5C",'Mapa de Riesgos de Corrupción'!$R$17),"")</f>
        <v/>
      </c>
      <c r="AF40" s="285" t="str">
        <f>IF(AND('Mapa de Riesgos de Corrupción'!#REF!="Baja",'Mapa de Riesgos de Corrupción'!#REF!="Mayor"),CONCATENATE("R5C",'Mapa de Riesgos de Corrupción'!#REF!),"")</f>
        <v>#ERROR!</v>
      </c>
      <c r="AG40" s="286" t="str">
        <f>IF(AND('Mapa de Riesgos de Corrupción'!$AC$18="Baja",'Mapa de Riesgos de Corrupción'!$AE$18="Mayor"),CONCATENATE("R5C",'Mapa de Riesgos de Corrupción'!$R$18),"")</f>
        <v/>
      </c>
      <c r="AH40" s="287" t="str">
        <f>IF(AND('Mapa de Riesgos de Corrupción'!$AC$16="Baja",'Mapa de Riesgos de Corrupción'!$AE$16="Catastrófico"),CONCATENATE("R5C",'Mapa de Riesgos de Corrupción'!$R$16),"")</f>
        <v/>
      </c>
      <c r="AI40" s="288" t="str">
        <f>IF(AND('Mapa de Riesgos de Corrupción'!#REF!="Baja",'Mapa de Riesgos de Corrupción'!#REF!="Catastrófico"),CONCATENATE("R5C",'Mapa de Riesgos de Corrupción'!#REF!),"")</f>
        <v>#ERROR!</v>
      </c>
      <c r="AJ40" s="288" t="str">
        <f>IF(AND('Mapa de Riesgos de Corrupción'!#REF!="Baja",'Mapa de Riesgos de Corrupción'!#REF!="Catastrófico"),CONCATENATE("R5C",'Mapa de Riesgos de Corrupción'!#REF!),"")</f>
        <v>#ERROR!</v>
      </c>
      <c r="AK40" s="288" t="str">
        <f>IF(AND('Mapa de Riesgos de Corrupción'!$AC$17="Baja",'Mapa de Riesgos de Corrupción'!$AE$17="Catastrófico"),CONCATENATE("R5C",'Mapa de Riesgos de Corrupción'!$R$17),"")</f>
        <v/>
      </c>
      <c r="AL40" s="288" t="str">
        <f>IF(AND('Mapa de Riesgos de Corrupción'!#REF!="Baja",'Mapa de Riesgos de Corrupción'!#REF!="Catastrófico"),CONCATENATE("R5C",'Mapa de Riesgos de Corrupción'!#REF!),"")</f>
        <v>#ERROR!</v>
      </c>
      <c r="AM40" s="289" t="str">
        <f>IF(AND('Mapa de Riesgos de Corrupción'!$AC$18="Baja",'Mapa de Riesgos de Corrupción'!$AE$18="Catastrófico"),CONCATENATE("R5C",'Mapa de Riesgos de Corrupción'!$R$18),"")</f>
        <v/>
      </c>
      <c r="AN40" s="196"/>
      <c r="AO40" s="212"/>
      <c r="AT40" s="213"/>
      <c r="AU40" s="196"/>
      <c r="AV40" s="196"/>
      <c r="AW40" s="196"/>
      <c r="AX40" s="196"/>
      <c r="AY40" s="196"/>
      <c r="AZ40" s="196"/>
      <c r="BA40" s="196"/>
      <c r="BB40" s="196"/>
      <c r="BC40" s="196"/>
      <c r="BD40" s="196"/>
      <c r="BE40" s="196"/>
      <c r="BF40" s="196"/>
      <c r="BG40" s="196"/>
      <c r="BH40" s="196"/>
      <c r="BI40" s="196"/>
    </row>
    <row r="41" ht="15.0" customHeight="1">
      <c r="A41" s="196"/>
      <c r="B41" s="200"/>
      <c r="D41" s="154"/>
      <c r="E41" s="10"/>
      <c r="J41" s="311" t="str">
        <f>IF(AND('Mapa de Riesgos de Corrupción'!#REF!="Baja",'Mapa de Riesgos de Corrupción'!#REF!="Leve"),CONCATENATE("R6C",'Mapa de Riesgos de Corrupción'!#REF!),"")</f>
        <v>#ERROR!</v>
      </c>
      <c r="K41" s="312" t="str">
        <f>IF(AND('Mapa de Riesgos de Corrupción'!#REF!="Baja",'Mapa de Riesgos de Corrupción'!#REF!="Leve"),CONCATENATE("R6C",'Mapa de Riesgos de Corrupción'!#REF!),"")</f>
        <v>#ERROR!</v>
      </c>
      <c r="L41" s="312" t="str">
        <f>IF(AND('Mapa de Riesgos de Corrupción'!#REF!="Baja",'Mapa de Riesgos de Corrupción'!#REF!="Leve"),CONCATENATE("R6C",'Mapa de Riesgos de Corrupción'!#REF!),"")</f>
        <v>#ERROR!</v>
      </c>
      <c r="M41" s="312" t="str">
        <f>IF(AND('Mapa de Riesgos de Corrupción'!#REF!="Baja",'Mapa de Riesgos de Corrupción'!#REF!="Leve"),CONCATENATE("R6C",'Mapa de Riesgos de Corrupción'!#REF!),"")</f>
        <v>#ERROR!</v>
      </c>
      <c r="N41" s="312" t="str">
        <f>IF(AND('Mapa de Riesgos de Corrupción'!#REF!="Baja",'Mapa de Riesgos de Corrupción'!#REF!="Leve"),CONCATENATE("R6C",'Mapa de Riesgos de Corrupción'!#REF!),"")</f>
        <v>#ERROR!</v>
      </c>
      <c r="O41" s="313" t="str">
        <f>IF(AND('Mapa de Riesgos de Corrupción'!#REF!="Baja",'Mapa de Riesgos de Corrupción'!#REF!="Leve"),CONCATENATE("R6C",'Mapa de Riesgos de Corrupción'!#REF!),"")</f>
        <v>#ERROR!</v>
      </c>
      <c r="P41" s="300" t="str">
        <f>IF(AND('Mapa de Riesgos de Corrupción'!#REF!="Baja",'Mapa de Riesgos de Corrupción'!#REF!="Menor"),CONCATENATE("R6C",'Mapa de Riesgos de Corrupción'!#REF!),"")</f>
        <v>#ERROR!</v>
      </c>
      <c r="Q41" s="301" t="str">
        <f>IF(AND('Mapa de Riesgos de Corrupción'!#REF!="Baja",'Mapa de Riesgos de Corrupción'!#REF!="Menor"),CONCATENATE("R6C",'Mapa de Riesgos de Corrupción'!#REF!),"")</f>
        <v>#ERROR!</v>
      </c>
      <c r="R41" s="301" t="str">
        <f>IF(AND('Mapa de Riesgos de Corrupción'!#REF!="Baja",'Mapa de Riesgos de Corrupción'!#REF!="Menor"),CONCATENATE("R6C",'Mapa de Riesgos de Corrupción'!#REF!),"")</f>
        <v>#ERROR!</v>
      </c>
      <c r="S41" s="301" t="str">
        <f>IF(AND('Mapa de Riesgos de Corrupción'!#REF!="Baja",'Mapa de Riesgos de Corrupción'!#REF!="Menor"),CONCATENATE("R6C",'Mapa de Riesgos de Corrupción'!#REF!),"")</f>
        <v>#ERROR!</v>
      </c>
      <c r="T41" s="301" t="str">
        <f>IF(AND('Mapa de Riesgos de Corrupción'!#REF!="Baja",'Mapa de Riesgos de Corrupción'!#REF!="Menor"),CONCATENATE("R6C",'Mapa de Riesgos de Corrupción'!#REF!),"")</f>
        <v>#ERROR!</v>
      </c>
      <c r="U41" s="302" t="str">
        <f>IF(AND('Mapa de Riesgos de Corrupción'!#REF!="Baja",'Mapa de Riesgos de Corrupción'!#REF!="Menor"),CONCATENATE("R6C",'Mapa de Riesgos de Corrupción'!#REF!),"")</f>
        <v>#ERROR!</v>
      </c>
      <c r="V41" s="300" t="str">
        <f>IF(AND('Mapa de Riesgos de Corrupción'!#REF!="Baja",'Mapa de Riesgos de Corrupción'!#REF!="Moderado"),CONCATENATE("R6C",'Mapa de Riesgos de Corrupción'!#REF!),"")</f>
        <v>#ERROR!</v>
      </c>
      <c r="W41" s="301" t="str">
        <f>IF(AND('Mapa de Riesgos de Corrupción'!#REF!="Baja",'Mapa de Riesgos de Corrupción'!#REF!="Moderado"),CONCATENATE("R6C",'Mapa de Riesgos de Corrupción'!#REF!),"")</f>
        <v>#ERROR!</v>
      </c>
      <c r="X41" s="301" t="str">
        <f>IF(AND('Mapa de Riesgos de Corrupción'!#REF!="Baja",'Mapa de Riesgos de Corrupción'!#REF!="Moderado"),CONCATENATE("R6C",'Mapa de Riesgos de Corrupción'!#REF!),"")</f>
        <v>#ERROR!</v>
      </c>
      <c r="Y41" s="301" t="str">
        <f>IF(AND('Mapa de Riesgos de Corrupción'!#REF!="Baja",'Mapa de Riesgos de Corrupción'!#REF!="Moderado"),CONCATENATE("R6C",'Mapa de Riesgos de Corrupción'!#REF!),"")</f>
        <v>#ERROR!</v>
      </c>
      <c r="Z41" s="301" t="str">
        <f>IF(AND('Mapa de Riesgos de Corrupción'!#REF!="Baja",'Mapa de Riesgos de Corrupción'!#REF!="Moderado"),CONCATENATE("R6C",'Mapa de Riesgos de Corrupción'!#REF!),"")</f>
        <v>#ERROR!</v>
      </c>
      <c r="AA41" s="302" t="str">
        <f>IF(AND('Mapa de Riesgos de Corrupción'!#REF!="Baja",'Mapa de Riesgos de Corrupción'!#REF!="Moderado"),CONCATENATE("R6C",'Mapa de Riesgos de Corrupción'!#REF!),"")</f>
        <v>#ERROR!</v>
      </c>
      <c r="AB41" s="284" t="str">
        <f>IF(AND('Mapa de Riesgos de Corrupción'!#REF!="Baja",'Mapa de Riesgos de Corrupción'!#REF!="Mayor"),CONCATENATE("R6C",'Mapa de Riesgos de Corrupción'!#REF!),"")</f>
        <v>#ERROR!</v>
      </c>
      <c r="AC41" s="285" t="str">
        <f>IF(AND('Mapa de Riesgos de Corrupción'!#REF!="Baja",'Mapa de Riesgos de Corrupción'!#REF!="Mayor"),CONCATENATE("R6C",'Mapa de Riesgos de Corrupción'!#REF!),"")</f>
        <v>#ERROR!</v>
      </c>
      <c r="AD41" s="285" t="str">
        <f>IF(AND('Mapa de Riesgos de Corrupción'!#REF!="Baja",'Mapa de Riesgos de Corrupción'!#REF!="Mayor"),CONCATENATE("R6C",'Mapa de Riesgos de Corrupción'!#REF!),"")</f>
        <v>#ERROR!</v>
      </c>
      <c r="AE41" s="285" t="str">
        <f>IF(AND('Mapa de Riesgos de Corrupción'!#REF!="Baja",'Mapa de Riesgos de Corrupción'!#REF!="Mayor"),CONCATENATE("R6C",'Mapa de Riesgos de Corrupción'!#REF!),"")</f>
        <v>#ERROR!</v>
      </c>
      <c r="AF41" s="285" t="str">
        <f>IF(AND('Mapa de Riesgos de Corrupción'!#REF!="Baja",'Mapa de Riesgos de Corrupción'!#REF!="Mayor"),CONCATENATE("R6C",'Mapa de Riesgos de Corrupción'!#REF!),"")</f>
        <v>#ERROR!</v>
      </c>
      <c r="AG41" s="286" t="str">
        <f>IF(AND('Mapa de Riesgos de Corrupción'!#REF!="Baja",'Mapa de Riesgos de Corrupción'!#REF!="Mayor"),CONCATENATE("R6C",'Mapa de Riesgos de Corrupción'!#REF!),"")</f>
        <v>#ERROR!</v>
      </c>
      <c r="AH41" s="287" t="str">
        <f>IF(AND('Mapa de Riesgos de Corrupción'!#REF!="Baja",'Mapa de Riesgos de Corrupción'!#REF!="Catastrófico"),CONCATENATE("R6C",'Mapa de Riesgos de Corrupción'!#REF!),"")</f>
        <v>#ERROR!</v>
      </c>
      <c r="AI41" s="288" t="str">
        <f>IF(AND('Mapa de Riesgos de Corrupción'!#REF!="Baja",'Mapa de Riesgos de Corrupción'!#REF!="Catastrófico"),CONCATENATE("R6C",'Mapa de Riesgos de Corrupción'!#REF!),"")</f>
        <v>#ERROR!</v>
      </c>
      <c r="AJ41" s="288" t="str">
        <f>IF(AND('Mapa de Riesgos de Corrupción'!#REF!="Baja",'Mapa de Riesgos de Corrupción'!#REF!="Catastrófico"),CONCATENATE("R6C",'Mapa de Riesgos de Corrupción'!#REF!),"")</f>
        <v>#ERROR!</v>
      </c>
      <c r="AK41" s="288" t="str">
        <f>IF(AND('Mapa de Riesgos de Corrupción'!#REF!="Baja",'Mapa de Riesgos de Corrupción'!#REF!="Catastrófico"),CONCATENATE("R6C",'Mapa de Riesgos de Corrupción'!#REF!),"")</f>
        <v>#ERROR!</v>
      </c>
      <c r="AL41" s="288" t="str">
        <f>IF(AND('Mapa de Riesgos de Corrupción'!#REF!="Baja",'Mapa de Riesgos de Corrupción'!#REF!="Catastrófico"),CONCATENATE("R6C",'Mapa de Riesgos de Corrupción'!#REF!),"")</f>
        <v>#ERROR!</v>
      </c>
      <c r="AM41" s="289" t="str">
        <f>IF(AND('Mapa de Riesgos de Corrupción'!#REF!="Baja",'Mapa de Riesgos de Corrupción'!#REF!="Catastrófico"),CONCATENATE("R6C",'Mapa de Riesgos de Corrupción'!#REF!),"")</f>
        <v>#ERROR!</v>
      </c>
      <c r="AN41" s="196"/>
      <c r="AO41" s="212"/>
      <c r="AT41" s="213"/>
      <c r="AU41" s="196"/>
      <c r="AV41" s="196"/>
      <c r="AW41" s="196"/>
      <c r="AX41" s="196"/>
      <c r="AY41" s="196"/>
      <c r="AZ41" s="196"/>
      <c r="BA41" s="196"/>
      <c r="BB41" s="196"/>
      <c r="BC41" s="196"/>
      <c r="BD41" s="196"/>
      <c r="BE41" s="196"/>
      <c r="BF41" s="196"/>
      <c r="BG41" s="196"/>
      <c r="BH41" s="196"/>
      <c r="BI41" s="196"/>
    </row>
    <row r="42" ht="15.0" customHeight="1">
      <c r="A42" s="196"/>
      <c r="B42" s="200"/>
      <c r="D42" s="154"/>
      <c r="E42" s="10"/>
      <c r="J42" s="311" t="str">
        <f>IF(AND('Mapa de Riesgos de Corrupción'!#REF!="Baja",'Mapa de Riesgos de Corrupción'!#REF!="Leve"),CONCATENATE("R7C",'Mapa de Riesgos de Corrupción'!#REF!),"")</f>
        <v>#ERROR!</v>
      </c>
      <c r="K42" s="312" t="str">
        <f>IF(AND('Mapa de Riesgos de Corrupción'!$AC$19="Baja",'Mapa de Riesgos de Corrupción'!$AE$19="Leve"),CONCATENATE("R7C",'Mapa de Riesgos de Corrupción'!$R$19),"")</f>
        <v/>
      </c>
      <c r="L42" s="312" t="str">
        <f>IF(AND('Mapa de Riesgos de Corrupción'!#REF!="Baja",'Mapa de Riesgos de Corrupción'!#REF!="Leve"),CONCATENATE("R7C",'Mapa de Riesgos de Corrupción'!#REF!),"")</f>
        <v>#ERROR!</v>
      </c>
      <c r="M42" s="312" t="str">
        <f>IF(AND('Mapa de Riesgos de Corrupción'!$AC$20="Baja",'Mapa de Riesgos de Corrupción'!$AE$20="Leve"),CONCATENATE("R7C",'Mapa de Riesgos de Corrupción'!$R$20),"")</f>
        <v/>
      </c>
      <c r="N42" s="312" t="str">
        <f>IF(AND('Mapa de Riesgos de Corrupción'!#REF!="Baja",'Mapa de Riesgos de Corrupción'!#REF!="Leve"),CONCATENATE("R7C",'Mapa de Riesgos de Corrupción'!#REF!),"")</f>
        <v>#ERROR!</v>
      </c>
      <c r="O42" s="313" t="str">
        <f>IF(AND('Mapa de Riesgos de Corrupción'!#REF!="Baja",'Mapa de Riesgos de Corrupción'!#REF!="Leve"),CONCATENATE("R7C",'Mapa de Riesgos de Corrupción'!#REF!),"")</f>
        <v>#ERROR!</v>
      </c>
      <c r="P42" s="300" t="str">
        <f>IF(AND('Mapa de Riesgos de Corrupción'!#REF!="Baja",'Mapa de Riesgos de Corrupción'!#REF!="Menor"),CONCATENATE("R7C",'Mapa de Riesgos de Corrupción'!#REF!),"")</f>
        <v>#ERROR!</v>
      </c>
      <c r="Q42" s="301" t="str">
        <f>IF(AND('Mapa de Riesgos de Corrupción'!$AC$19="Baja",'Mapa de Riesgos de Corrupción'!$AE$19="Menor"),CONCATENATE("R7C",'Mapa de Riesgos de Corrupción'!$R$19),"")</f>
        <v/>
      </c>
      <c r="R42" s="301" t="str">
        <f>IF(AND('Mapa de Riesgos de Corrupción'!#REF!="Baja",'Mapa de Riesgos de Corrupción'!#REF!="Menor"),CONCATENATE("R7C",'Mapa de Riesgos de Corrupción'!#REF!),"")</f>
        <v>#ERROR!</v>
      </c>
      <c r="S42" s="301" t="str">
        <f>IF(AND('Mapa de Riesgos de Corrupción'!$AC$20="Baja",'Mapa de Riesgos de Corrupción'!$AE$20="Menor"),CONCATENATE("R7C",'Mapa de Riesgos de Corrupción'!$R$20),"")</f>
        <v/>
      </c>
      <c r="T42" s="301" t="str">
        <f>IF(AND('Mapa de Riesgos de Corrupción'!#REF!="Baja",'Mapa de Riesgos de Corrupción'!#REF!="Menor"),CONCATENATE("R7C",'Mapa de Riesgos de Corrupción'!#REF!),"")</f>
        <v>#ERROR!</v>
      </c>
      <c r="U42" s="302" t="str">
        <f>IF(AND('Mapa de Riesgos de Corrupción'!#REF!="Baja",'Mapa de Riesgos de Corrupción'!#REF!="Menor"),CONCATENATE("R7C",'Mapa de Riesgos de Corrupción'!#REF!),"")</f>
        <v>#ERROR!</v>
      </c>
      <c r="V42" s="300" t="str">
        <f>IF(AND('Mapa de Riesgos de Corrupción'!#REF!="Baja",'Mapa de Riesgos de Corrupción'!#REF!="Moderado"),CONCATENATE("R7C",'Mapa de Riesgos de Corrupción'!#REF!),"")</f>
        <v>#ERROR!</v>
      </c>
      <c r="W42" s="301" t="str">
        <f>IF(AND('Mapa de Riesgos de Corrupción'!$AC$19="Baja",'Mapa de Riesgos de Corrupción'!$AE$19="Moderado"),CONCATENATE("R7C",'Mapa de Riesgos de Corrupción'!$R$19),"")</f>
        <v/>
      </c>
      <c r="X42" s="301" t="str">
        <f>IF(AND('Mapa de Riesgos de Corrupción'!#REF!="Baja",'Mapa de Riesgos de Corrupción'!#REF!="Moderado"),CONCATENATE("R7C",'Mapa de Riesgos de Corrupción'!#REF!),"")</f>
        <v>#ERROR!</v>
      </c>
      <c r="Y42" s="301" t="str">
        <f>IF(AND('Mapa de Riesgos de Corrupción'!$AC$20="Baja",'Mapa de Riesgos de Corrupción'!$AE$20="Moderado"),CONCATENATE("R7C",'Mapa de Riesgos de Corrupción'!$R$20),"")</f>
        <v/>
      </c>
      <c r="Z42" s="301" t="str">
        <f>IF(AND('Mapa de Riesgos de Corrupción'!#REF!="Baja",'Mapa de Riesgos de Corrupción'!#REF!="Moderado"),CONCATENATE("R7C",'Mapa de Riesgos de Corrupción'!#REF!),"")</f>
        <v>#ERROR!</v>
      </c>
      <c r="AA42" s="302" t="str">
        <f>IF(AND('Mapa de Riesgos de Corrupción'!#REF!="Baja",'Mapa de Riesgos de Corrupción'!#REF!="Moderado"),CONCATENATE("R7C",'Mapa de Riesgos de Corrupción'!#REF!),"")</f>
        <v>#ERROR!</v>
      </c>
      <c r="AB42" s="284" t="str">
        <f>IF(AND('Mapa de Riesgos de Corrupción'!#REF!="Baja",'Mapa de Riesgos de Corrupción'!#REF!="Mayor"),CONCATENATE("R7C",'Mapa de Riesgos de Corrupción'!#REF!),"")</f>
        <v>#ERROR!</v>
      </c>
      <c r="AC42" s="285" t="str">
        <f>IF(AND('Mapa de Riesgos de Corrupción'!$AC$19="Baja",'Mapa de Riesgos de Corrupción'!$AE$19="Mayor"),CONCATENATE("R7C",'Mapa de Riesgos de Corrupción'!$R$19),"")</f>
        <v/>
      </c>
      <c r="AD42" s="285" t="str">
        <f>IF(AND('Mapa de Riesgos de Corrupción'!#REF!="Baja",'Mapa de Riesgos de Corrupción'!#REF!="Mayor"),CONCATENATE("R7C",'Mapa de Riesgos de Corrupción'!#REF!),"")</f>
        <v>#ERROR!</v>
      </c>
      <c r="AE42" s="285" t="str">
        <f>IF(AND('Mapa de Riesgos de Corrupción'!$AC$20="Baja",'Mapa de Riesgos de Corrupción'!$AE$20="Mayor"),CONCATENATE("R7C",'Mapa de Riesgos de Corrupción'!$R$20),"")</f>
        <v/>
      </c>
      <c r="AF42" s="285" t="str">
        <f>IF(AND('Mapa de Riesgos de Corrupción'!#REF!="Baja",'Mapa de Riesgos de Corrupción'!#REF!="Mayor"),CONCATENATE("R7C",'Mapa de Riesgos de Corrupción'!#REF!),"")</f>
        <v>#ERROR!</v>
      </c>
      <c r="AG42" s="286" t="str">
        <f>IF(AND('Mapa de Riesgos de Corrupción'!#REF!="Baja",'Mapa de Riesgos de Corrupción'!#REF!="Mayor"),CONCATENATE("R7C",'Mapa de Riesgos de Corrupción'!#REF!),"")</f>
        <v>#ERROR!</v>
      </c>
      <c r="AH42" s="287" t="str">
        <f>IF(AND('Mapa de Riesgos de Corrupción'!#REF!="Baja",'Mapa de Riesgos de Corrupción'!#REF!="Catastrófico"),CONCATENATE("R7C",'Mapa de Riesgos de Corrupción'!#REF!),"")</f>
        <v>#ERROR!</v>
      </c>
      <c r="AI42" s="288" t="str">
        <f>IF(AND('Mapa de Riesgos de Corrupción'!$AC$19="Baja",'Mapa de Riesgos de Corrupción'!$AE$19="Catastrófico"),CONCATENATE("R7C",'Mapa de Riesgos de Corrupción'!$R$19),"")</f>
        <v>R7C12</v>
      </c>
      <c r="AJ42" s="288" t="str">
        <f>IF(AND('Mapa de Riesgos de Corrupción'!#REF!="Baja",'Mapa de Riesgos de Corrupción'!#REF!="Catastrófico"),CONCATENATE("R7C",'Mapa de Riesgos de Corrupción'!#REF!),"")</f>
        <v>#ERROR!</v>
      </c>
      <c r="AK42" s="288" t="str">
        <f>IF(AND('Mapa de Riesgos de Corrupción'!$AC$20="Baja",'Mapa de Riesgos de Corrupción'!$AE$20="Catastrófico"),CONCATENATE("R7C",'Mapa de Riesgos de Corrupción'!$R$20),"")</f>
        <v/>
      </c>
      <c r="AL42" s="288" t="str">
        <f>IF(AND('Mapa de Riesgos de Corrupción'!#REF!="Baja",'Mapa de Riesgos de Corrupción'!#REF!="Catastrófico"),CONCATENATE("R7C",'Mapa de Riesgos de Corrupción'!#REF!),"")</f>
        <v>#ERROR!</v>
      </c>
      <c r="AM42" s="289" t="str">
        <f>IF(AND('Mapa de Riesgos de Corrupción'!#REF!="Baja",'Mapa de Riesgos de Corrupción'!#REF!="Catastrófico"),CONCATENATE("R7C",'Mapa de Riesgos de Corrupción'!#REF!),"")</f>
        <v>#ERROR!</v>
      </c>
      <c r="AN42" s="196"/>
      <c r="AO42" s="212"/>
      <c r="AT42" s="213"/>
      <c r="AU42" s="196"/>
      <c r="AV42" s="196"/>
      <c r="AW42" s="196"/>
      <c r="AX42" s="196"/>
      <c r="AY42" s="196"/>
      <c r="AZ42" s="196"/>
      <c r="BA42" s="196"/>
      <c r="BB42" s="196"/>
      <c r="BC42" s="196"/>
      <c r="BD42" s="196"/>
      <c r="BE42" s="196"/>
      <c r="BF42" s="196"/>
      <c r="BG42" s="196"/>
      <c r="BH42" s="196"/>
      <c r="BI42" s="196"/>
    </row>
    <row r="43" ht="15.0" customHeight="1">
      <c r="A43" s="196"/>
      <c r="B43" s="200"/>
      <c r="D43" s="154"/>
      <c r="E43" s="10"/>
      <c r="J43" s="311" t="str">
        <f>IF(AND('Mapa de Riesgos de Corrupción'!#REF!="Baja",'Mapa de Riesgos de Corrupción'!#REF!="Leve"),CONCATENATE("R8C",'Mapa de Riesgos de Corrupción'!#REF!),"")</f>
        <v>#ERROR!</v>
      </c>
      <c r="K43" s="312" t="str">
        <f>IF(AND('Mapa de Riesgos de Corrupción'!#REF!="Baja",'Mapa de Riesgos de Corrupción'!#REF!="Leve"),CONCATENATE("R8C",'Mapa de Riesgos de Corrupción'!#REF!),"")</f>
        <v>#ERROR!</v>
      </c>
      <c r="L43" s="312" t="str">
        <f>IF(AND('Mapa de Riesgos de Corrupción'!#REF!="Baja",'Mapa de Riesgos de Corrupción'!#REF!="Leve"),CONCATENATE("R8C",'Mapa de Riesgos de Corrupción'!#REF!),"")</f>
        <v>#ERROR!</v>
      </c>
      <c r="M43" s="312" t="str">
        <f>IF(AND('Mapa de Riesgos de Corrupción'!#REF!="Baja",'Mapa de Riesgos de Corrupción'!#REF!="Leve"),CONCATENATE("R8C",'Mapa de Riesgos de Corrupción'!#REF!),"")</f>
        <v>#ERROR!</v>
      </c>
      <c r="N43" s="312" t="str">
        <f>IF(AND('Mapa de Riesgos de Corrupción'!#REF!="Baja",'Mapa de Riesgos de Corrupción'!#REF!="Leve"),CONCATENATE("R8C",'Mapa de Riesgos de Corrupción'!#REF!),"")</f>
        <v>#ERROR!</v>
      </c>
      <c r="O43" s="313" t="str">
        <f>IF(AND('Mapa de Riesgos de Corrupción'!#REF!="Baja",'Mapa de Riesgos de Corrupción'!#REF!="Leve"),CONCATENATE("R8C",'Mapa de Riesgos de Corrupción'!#REF!),"")</f>
        <v>#ERROR!</v>
      </c>
      <c r="P43" s="300" t="str">
        <f>IF(AND('Mapa de Riesgos de Corrupción'!#REF!="Baja",'Mapa de Riesgos de Corrupción'!#REF!="Menor"),CONCATENATE("R8C",'Mapa de Riesgos de Corrupción'!#REF!),"")</f>
        <v>#ERROR!</v>
      </c>
      <c r="Q43" s="301" t="str">
        <f>IF(AND('Mapa de Riesgos de Corrupción'!#REF!="Baja",'Mapa de Riesgos de Corrupción'!#REF!="Menor"),CONCATENATE("R8C",'Mapa de Riesgos de Corrupción'!#REF!),"")</f>
        <v>#ERROR!</v>
      </c>
      <c r="R43" s="301" t="str">
        <f>IF(AND('Mapa de Riesgos de Corrupción'!#REF!="Baja",'Mapa de Riesgos de Corrupción'!#REF!="Menor"),CONCATENATE("R8C",'Mapa de Riesgos de Corrupción'!#REF!),"")</f>
        <v>#ERROR!</v>
      </c>
      <c r="S43" s="301" t="str">
        <f>IF(AND('Mapa de Riesgos de Corrupción'!#REF!="Baja",'Mapa de Riesgos de Corrupción'!#REF!="Menor"),CONCATENATE("R8C",'Mapa de Riesgos de Corrupción'!#REF!),"")</f>
        <v>#ERROR!</v>
      </c>
      <c r="T43" s="301" t="str">
        <f>IF(AND('Mapa de Riesgos de Corrupción'!#REF!="Baja",'Mapa de Riesgos de Corrupción'!#REF!="Menor"),CONCATENATE("R8C",'Mapa de Riesgos de Corrupción'!#REF!),"")</f>
        <v>#ERROR!</v>
      </c>
      <c r="U43" s="302" t="str">
        <f>IF(AND('Mapa de Riesgos de Corrupción'!#REF!="Baja",'Mapa de Riesgos de Corrupción'!#REF!="Menor"),CONCATENATE("R8C",'Mapa de Riesgos de Corrupción'!#REF!),"")</f>
        <v>#ERROR!</v>
      </c>
      <c r="V43" s="300" t="str">
        <f>IF(AND('Mapa de Riesgos de Corrupción'!#REF!="Baja",'Mapa de Riesgos de Corrupción'!#REF!="Moderado"),CONCATENATE("R8C",'Mapa de Riesgos de Corrupción'!#REF!),"")</f>
        <v>#ERROR!</v>
      </c>
      <c r="W43" s="301" t="str">
        <f>IF(AND('Mapa de Riesgos de Corrupción'!#REF!="Baja",'Mapa de Riesgos de Corrupción'!#REF!="Moderado"),CONCATENATE("R8C",'Mapa de Riesgos de Corrupción'!#REF!),"")</f>
        <v>#ERROR!</v>
      </c>
      <c r="X43" s="301" t="str">
        <f>IF(AND('Mapa de Riesgos de Corrupción'!#REF!="Baja",'Mapa de Riesgos de Corrupción'!#REF!="Moderado"),CONCATENATE("R8C",'Mapa de Riesgos de Corrupción'!#REF!),"")</f>
        <v>#ERROR!</v>
      </c>
      <c r="Y43" s="301" t="str">
        <f>IF(AND('Mapa de Riesgos de Corrupción'!#REF!="Baja",'Mapa de Riesgos de Corrupción'!#REF!="Moderado"),CONCATENATE("R8C",'Mapa de Riesgos de Corrupción'!#REF!),"")</f>
        <v>#ERROR!</v>
      </c>
      <c r="Z43" s="301" t="str">
        <f>IF(AND('Mapa de Riesgos de Corrupción'!#REF!="Baja",'Mapa de Riesgos de Corrupción'!#REF!="Moderado"),CONCATENATE("R8C",'Mapa de Riesgos de Corrupción'!#REF!),"")</f>
        <v>#ERROR!</v>
      </c>
      <c r="AA43" s="302" t="str">
        <f>IF(AND('Mapa de Riesgos de Corrupción'!#REF!="Baja",'Mapa de Riesgos de Corrupción'!#REF!="Moderado"),CONCATENATE("R8C",'Mapa de Riesgos de Corrupción'!#REF!),"")</f>
        <v>#ERROR!</v>
      </c>
      <c r="AB43" s="284" t="str">
        <f>IF(AND('Mapa de Riesgos de Corrupción'!#REF!="Baja",'Mapa de Riesgos de Corrupción'!#REF!="Mayor"),CONCATENATE("R8C",'Mapa de Riesgos de Corrupción'!#REF!),"")</f>
        <v>#ERROR!</v>
      </c>
      <c r="AC43" s="285" t="str">
        <f>IF(AND('Mapa de Riesgos de Corrupción'!#REF!="Baja",'Mapa de Riesgos de Corrupción'!#REF!="Mayor"),CONCATENATE("R8C",'Mapa de Riesgos de Corrupción'!#REF!),"")</f>
        <v>#ERROR!</v>
      </c>
      <c r="AD43" s="285" t="str">
        <f>IF(AND('Mapa de Riesgos de Corrupción'!#REF!="Baja",'Mapa de Riesgos de Corrupción'!#REF!="Mayor"),CONCATENATE("R8C",'Mapa de Riesgos de Corrupción'!#REF!),"")</f>
        <v>#ERROR!</v>
      </c>
      <c r="AE43" s="285" t="str">
        <f>IF(AND('Mapa de Riesgos de Corrupción'!#REF!="Baja",'Mapa de Riesgos de Corrupción'!#REF!="Mayor"),CONCATENATE("R8C",'Mapa de Riesgos de Corrupción'!#REF!),"")</f>
        <v>#ERROR!</v>
      </c>
      <c r="AF43" s="285" t="str">
        <f>IF(AND('Mapa de Riesgos de Corrupción'!#REF!="Baja",'Mapa de Riesgos de Corrupción'!#REF!="Mayor"),CONCATENATE("R8C",'Mapa de Riesgos de Corrupción'!#REF!),"")</f>
        <v>#ERROR!</v>
      </c>
      <c r="AG43" s="286" t="str">
        <f>IF(AND('Mapa de Riesgos de Corrupción'!#REF!="Baja",'Mapa de Riesgos de Corrupción'!#REF!="Mayor"),CONCATENATE("R8C",'Mapa de Riesgos de Corrupción'!#REF!),"")</f>
        <v>#ERROR!</v>
      </c>
      <c r="AH43" s="287" t="str">
        <f>IF(AND('Mapa de Riesgos de Corrupción'!#REF!="Baja",'Mapa de Riesgos de Corrupción'!#REF!="Catastrófico"),CONCATENATE("R8C",'Mapa de Riesgos de Corrupción'!#REF!),"")</f>
        <v>#ERROR!</v>
      </c>
      <c r="AI43" s="288" t="str">
        <f>IF(AND('Mapa de Riesgos de Corrupción'!#REF!="Baja",'Mapa de Riesgos de Corrupción'!#REF!="Catastrófico"),CONCATENATE("R8C",'Mapa de Riesgos de Corrupción'!#REF!),"")</f>
        <v>#ERROR!</v>
      </c>
      <c r="AJ43" s="288" t="str">
        <f>IF(AND('Mapa de Riesgos de Corrupción'!#REF!="Baja",'Mapa de Riesgos de Corrupción'!#REF!="Catastrófico"),CONCATENATE("R8C",'Mapa de Riesgos de Corrupción'!#REF!),"")</f>
        <v>#ERROR!</v>
      </c>
      <c r="AK43" s="288" t="str">
        <f>IF(AND('Mapa de Riesgos de Corrupción'!#REF!="Baja",'Mapa de Riesgos de Corrupción'!#REF!="Catastrófico"),CONCATENATE("R8C",'Mapa de Riesgos de Corrupción'!#REF!),"")</f>
        <v>#ERROR!</v>
      </c>
      <c r="AL43" s="288" t="str">
        <f>IF(AND('Mapa de Riesgos de Corrupción'!#REF!="Baja",'Mapa de Riesgos de Corrupción'!#REF!="Catastrófico"),CONCATENATE("R8C",'Mapa de Riesgos de Corrupción'!#REF!),"")</f>
        <v>#ERROR!</v>
      </c>
      <c r="AM43" s="289" t="str">
        <f>IF(AND('Mapa de Riesgos de Corrupción'!#REF!="Baja",'Mapa de Riesgos de Corrupción'!#REF!="Catastrófico"),CONCATENATE("R8C",'Mapa de Riesgos de Corrupción'!#REF!),"")</f>
        <v>#ERROR!</v>
      </c>
      <c r="AN43" s="196"/>
      <c r="AO43" s="212"/>
      <c r="AT43" s="213"/>
      <c r="AU43" s="196"/>
      <c r="AV43" s="196"/>
      <c r="AW43" s="196"/>
      <c r="AX43" s="196"/>
      <c r="AY43" s="196"/>
      <c r="AZ43" s="196"/>
      <c r="BA43" s="196"/>
      <c r="BB43" s="196"/>
      <c r="BC43" s="196"/>
      <c r="BD43" s="196"/>
      <c r="BE43" s="196"/>
      <c r="BF43" s="196"/>
      <c r="BG43" s="196"/>
      <c r="BH43" s="196"/>
      <c r="BI43" s="196"/>
    </row>
    <row r="44" ht="15.0" customHeight="1">
      <c r="A44" s="196"/>
      <c r="B44" s="200"/>
      <c r="D44" s="154"/>
      <c r="E44" s="10"/>
      <c r="J44" s="311" t="str">
        <f>IF(AND('Mapa de Riesgos de Corrupción'!#REF!="Baja",'Mapa de Riesgos de Corrupción'!#REF!="Leve"),CONCATENATE("R9C",'Mapa de Riesgos de Corrupción'!#REF!),"")</f>
        <v>#ERROR!</v>
      </c>
      <c r="K44" s="312" t="str">
        <f>IF(AND('Mapa de Riesgos de Corrupción'!#REF!="Baja",'Mapa de Riesgos de Corrupción'!#REF!="Leve"),CONCATENATE("R9C",'Mapa de Riesgos de Corrupción'!#REF!),"")</f>
        <v>#ERROR!</v>
      </c>
      <c r="L44" s="312" t="str">
        <f>IF(AND('Mapa de Riesgos de Corrupción'!#REF!="Baja",'Mapa de Riesgos de Corrupción'!#REF!="Leve"),CONCATENATE("R9C",'Mapa de Riesgos de Corrupción'!#REF!),"")</f>
        <v>#ERROR!</v>
      </c>
      <c r="M44" s="312" t="str">
        <f>IF(AND('Mapa de Riesgos de Corrupción'!#REF!="Baja",'Mapa de Riesgos de Corrupción'!#REF!="Leve"),CONCATENATE("R9C",'Mapa de Riesgos de Corrupción'!#REF!),"")</f>
        <v>#ERROR!</v>
      </c>
      <c r="N44" s="312" t="str">
        <f>IF(AND('Mapa de Riesgos de Corrupción'!#REF!="Baja",'Mapa de Riesgos de Corrupción'!#REF!="Leve"),CONCATENATE("R9C",'Mapa de Riesgos de Corrupción'!#REF!),"")</f>
        <v>#ERROR!</v>
      </c>
      <c r="O44" s="313" t="str">
        <f>IF(AND('Mapa de Riesgos de Corrupción'!#REF!="Baja",'Mapa de Riesgos de Corrupción'!#REF!="Leve"),CONCATENATE("R9C",'Mapa de Riesgos de Corrupción'!#REF!),"")</f>
        <v>#ERROR!</v>
      </c>
      <c r="P44" s="300" t="str">
        <f>IF(AND('Mapa de Riesgos de Corrupción'!#REF!="Baja",'Mapa de Riesgos de Corrupción'!#REF!="Menor"),CONCATENATE("R9C",'Mapa de Riesgos de Corrupción'!#REF!),"")</f>
        <v>#ERROR!</v>
      </c>
      <c r="Q44" s="301" t="str">
        <f>IF(AND('Mapa de Riesgos de Corrupción'!#REF!="Baja",'Mapa de Riesgos de Corrupción'!#REF!="Menor"),CONCATENATE("R9C",'Mapa de Riesgos de Corrupción'!#REF!),"")</f>
        <v>#ERROR!</v>
      </c>
      <c r="R44" s="301" t="str">
        <f>IF(AND('Mapa de Riesgos de Corrupción'!#REF!="Baja",'Mapa de Riesgos de Corrupción'!#REF!="Menor"),CONCATENATE("R9C",'Mapa de Riesgos de Corrupción'!#REF!),"")</f>
        <v>#ERROR!</v>
      </c>
      <c r="S44" s="301" t="str">
        <f>IF(AND('Mapa de Riesgos de Corrupción'!#REF!="Baja",'Mapa de Riesgos de Corrupción'!#REF!="Menor"),CONCATENATE("R9C",'Mapa de Riesgos de Corrupción'!#REF!),"")</f>
        <v>#ERROR!</v>
      </c>
      <c r="T44" s="301" t="str">
        <f>IF(AND('Mapa de Riesgos de Corrupción'!#REF!="Baja",'Mapa de Riesgos de Corrupción'!#REF!="Menor"),CONCATENATE("R9C",'Mapa de Riesgos de Corrupción'!#REF!),"")</f>
        <v>#ERROR!</v>
      </c>
      <c r="U44" s="302" t="str">
        <f>IF(AND('Mapa de Riesgos de Corrupción'!#REF!="Baja",'Mapa de Riesgos de Corrupción'!#REF!="Menor"),CONCATENATE("R9C",'Mapa de Riesgos de Corrupción'!#REF!),"")</f>
        <v>#ERROR!</v>
      </c>
      <c r="V44" s="300" t="str">
        <f>IF(AND('Mapa de Riesgos de Corrupción'!#REF!="Baja",'Mapa de Riesgos de Corrupción'!#REF!="Moderado"),CONCATENATE("R9C",'Mapa de Riesgos de Corrupción'!#REF!),"")</f>
        <v>#ERROR!</v>
      </c>
      <c r="W44" s="301" t="str">
        <f>IF(AND('Mapa de Riesgos de Corrupción'!#REF!="Baja",'Mapa de Riesgos de Corrupción'!#REF!="Moderado"),CONCATENATE("R9C",'Mapa de Riesgos de Corrupción'!#REF!),"")</f>
        <v>#ERROR!</v>
      </c>
      <c r="X44" s="301" t="str">
        <f>IF(AND('Mapa de Riesgos de Corrupción'!#REF!="Baja",'Mapa de Riesgos de Corrupción'!#REF!="Moderado"),CONCATENATE("R9C",'Mapa de Riesgos de Corrupción'!#REF!),"")</f>
        <v>#ERROR!</v>
      </c>
      <c r="Y44" s="301" t="str">
        <f>IF(AND('Mapa de Riesgos de Corrupción'!#REF!="Baja",'Mapa de Riesgos de Corrupción'!#REF!="Moderado"),CONCATENATE("R9C",'Mapa de Riesgos de Corrupción'!#REF!),"")</f>
        <v>#ERROR!</v>
      </c>
      <c r="Z44" s="301" t="str">
        <f>IF(AND('Mapa de Riesgos de Corrupción'!#REF!="Baja",'Mapa de Riesgos de Corrupción'!#REF!="Moderado"),CONCATENATE("R9C",'Mapa de Riesgos de Corrupción'!#REF!),"")</f>
        <v>#ERROR!</v>
      </c>
      <c r="AA44" s="302" t="str">
        <f>IF(AND('Mapa de Riesgos de Corrupción'!#REF!="Baja",'Mapa de Riesgos de Corrupción'!#REF!="Moderado"),CONCATENATE("R9C",'Mapa de Riesgos de Corrupción'!#REF!),"")</f>
        <v>#ERROR!</v>
      </c>
      <c r="AB44" s="284" t="str">
        <f>IF(AND('Mapa de Riesgos de Corrupción'!#REF!="Baja",'Mapa de Riesgos de Corrupción'!#REF!="Mayor"),CONCATENATE("R9C",'Mapa de Riesgos de Corrupción'!#REF!),"")</f>
        <v>#ERROR!</v>
      </c>
      <c r="AC44" s="285" t="str">
        <f>IF(AND('Mapa de Riesgos de Corrupción'!#REF!="Baja",'Mapa de Riesgos de Corrupción'!#REF!="Mayor"),CONCATENATE("R9C",'Mapa de Riesgos de Corrupción'!#REF!),"")</f>
        <v>#ERROR!</v>
      </c>
      <c r="AD44" s="285" t="str">
        <f>IF(AND('Mapa de Riesgos de Corrupción'!#REF!="Baja",'Mapa de Riesgos de Corrupción'!#REF!="Mayor"),CONCATENATE("R9C",'Mapa de Riesgos de Corrupción'!#REF!),"")</f>
        <v>#ERROR!</v>
      </c>
      <c r="AE44" s="285" t="str">
        <f>IF(AND('Mapa de Riesgos de Corrupción'!#REF!="Baja",'Mapa de Riesgos de Corrupción'!#REF!="Mayor"),CONCATENATE("R9C",'Mapa de Riesgos de Corrupción'!#REF!),"")</f>
        <v>#ERROR!</v>
      </c>
      <c r="AF44" s="285" t="str">
        <f>IF(AND('Mapa de Riesgos de Corrupción'!#REF!="Baja",'Mapa de Riesgos de Corrupción'!#REF!="Mayor"),CONCATENATE("R9C",'Mapa de Riesgos de Corrupción'!#REF!),"")</f>
        <v>#ERROR!</v>
      </c>
      <c r="AG44" s="286" t="str">
        <f>IF(AND('Mapa de Riesgos de Corrupción'!#REF!="Baja",'Mapa de Riesgos de Corrupción'!#REF!="Mayor"),CONCATENATE("R9C",'Mapa de Riesgos de Corrupción'!#REF!),"")</f>
        <v>#ERROR!</v>
      </c>
      <c r="AH44" s="287" t="str">
        <f>IF(AND('Mapa de Riesgos de Corrupción'!#REF!="Baja",'Mapa de Riesgos de Corrupción'!#REF!="Catastrófico"),CONCATENATE("R9C",'Mapa de Riesgos de Corrupción'!#REF!),"")</f>
        <v>#ERROR!</v>
      </c>
      <c r="AI44" s="288" t="str">
        <f>IF(AND('Mapa de Riesgos de Corrupción'!#REF!="Baja",'Mapa de Riesgos de Corrupción'!#REF!="Catastrófico"),CONCATENATE("R9C",'Mapa de Riesgos de Corrupción'!#REF!),"")</f>
        <v>#ERROR!</v>
      </c>
      <c r="AJ44" s="288" t="str">
        <f>IF(AND('Mapa de Riesgos de Corrupción'!#REF!="Baja",'Mapa de Riesgos de Corrupción'!#REF!="Catastrófico"),CONCATENATE("R9C",'Mapa de Riesgos de Corrupción'!#REF!),"")</f>
        <v>#ERROR!</v>
      </c>
      <c r="AK44" s="288" t="str">
        <f>IF(AND('Mapa de Riesgos de Corrupción'!#REF!="Baja",'Mapa de Riesgos de Corrupción'!#REF!="Catastrófico"),CONCATENATE("R9C",'Mapa de Riesgos de Corrupción'!#REF!),"")</f>
        <v>#ERROR!</v>
      </c>
      <c r="AL44" s="288" t="str">
        <f>IF(AND('Mapa de Riesgos de Corrupción'!#REF!="Baja",'Mapa de Riesgos de Corrupción'!#REF!="Catastrófico"),CONCATENATE("R9C",'Mapa de Riesgos de Corrupción'!#REF!),"")</f>
        <v>#ERROR!</v>
      </c>
      <c r="AM44" s="289" t="str">
        <f>IF(AND('Mapa de Riesgos de Corrupción'!#REF!="Baja",'Mapa de Riesgos de Corrupción'!#REF!="Catastrófico"),CONCATENATE("R9C",'Mapa de Riesgos de Corrupción'!#REF!),"")</f>
        <v>#ERROR!</v>
      </c>
      <c r="AN44" s="196"/>
      <c r="AO44" s="212"/>
      <c r="AT44" s="213"/>
      <c r="AU44" s="196"/>
      <c r="AV44" s="196"/>
      <c r="AW44" s="196"/>
      <c r="AX44" s="196"/>
      <c r="AY44" s="196"/>
      <c r="AZ44" s="196"/>
      <c r="BA44" s="196"/>
      <c r="BB44" s="196"/>
      <c r="BC44" s="196"/>
      <c r="BD44" s="196"/>
      <c r="BE44" s="196"/>
      <c r="BF44" s="196"/>
      <c r="BG44" s="196"/>
      <c r="BH44" s="196"/>
      <c r="BI44" s="196"/>
    </row>
    <row r="45" ht="15.75" customHeight="1">
      <c r="A45" s="196"/>
      <c r="B45" s="200"/>
      <c r="D45" s="154"/>
      <c r="E45" s="11"/>
      <c r="F45" s="12"/>
      <c r="G45" s="12"/>
      <c r="H45" s="12"/>
      <c r="I45" s="12"/>
      <c r="J45" s="314" t="str">
        <f>IF(AND('Mapa de Riesgos de Corrupción'!#REF!="Baja",'Mapa de Riesgos de Corrupción'!#REF!="Leve"),CONCATENATE("R10C",'Mapa de Riesgos de Corrupción'!#REF!),"")</f>
        <v>#ERROR!</v>
      </c>
      <c r="K45" s="315" t="str">
        <f>IF(AND('Mapa de Riesgos de Corrupción'!#REF!="Baja",'Mapa de Riesgos de Corrupción'!#REF!="Leve"),CONCATENATE("R10C",'Mapa de Riesgos de Corrupción'!#REF!),"")</f>
        <v>#ERROR!</v>
      </c>
      <c r="L45" s="315" t="str">
        <f>IF(AND('Mapa de Riesgos de Corrupción'!#REF!="Baja",'Mapa de Riesgos de Corrupción'!#REF!="Leve"),CONCATENATE("R10C",'Mapa de Riesgos de Corrupción'!#REF!),"")</f>
        <v>#ERROR!</v>
      </c>
      <c r="M45" s="315" t="str">
        <f>IF(AND('Mapa de Riesgos de Corrupción'!#REF!="Baja",'Mapa de Riesgos de Corrupción'!#REF!="Leve"),CONCATENATE("R10C",'Mapa de Riesgos de Corrupción'!#REF!),"")</f>
        <v>#ERROR!</v>
      </c>
      <c r="N45" s="315" t="str">
        <f>IF(AND('Mapa de Riesgos de Corrupción'!#REF!="Baja",'Mapa de Riesgos de Corrupción'!#REF!="Leve"),CONCATENATE("R10C",'Mapa de Riesgos de Corrupción'!#REF!),"")</f>
        <v>#ERROR!</v>
      </c>
      <c r="O45" s="316" t="str">
        <f>IF(AND('Mapa de Riesgos de Corrupción'!#REF!="Baja",'Mapa de Riesgos de Corrupción'!#REF!="Leve"),CONCATENATE("R10C",'Mapa de Riesgos de Corrupción'!#REF!),"")</f>
        <v>#ERROR!</v>
      </c>
      <c r="P45" s="300" t="str">
        <f>IF(AND('Mapa de Riesgos de Corrupción'!#REF!="Baja",'Mapa de Riesgos de Corrupción'!#REF!="Menor"),CONCATENATE("R10C",'Mapa de Riesgos de Corrupción'!#REF!),"")</f>
        <v>#ERROR!</v>
      </c>
      <c r="Q45" s="301" t="str">
        <f>IF(AND('Mapa de Riesgos de Corrupción'!#REF!="Baja",'Mapa de Riesgos de Corrupción'!#REF!="Menor"),CONCATENATE("R10C",'Mapa de Riesgos de Corrupción'!#REF!),"")</f>
        <v>#ERROR!</v>
      </c>
      <c r="R45" s="301" t="str">
        <f>IF(AND('Mapa de Riesgos de Corrupción'!#REF!="Baja",'Mapa de Riesgos de Corrupción'!#REF!="Menor"),CONCATENATE("R10C",'Mapa de Riesgos de Corrupción'!#REF!),"")</f>
        <v>#ERROR!</v>
      </c>
      <c r="S45" s="301" t="str">
        <f>IF(AND('Mapa de Riesgos de Corrupción'!#REF!="Baja",'Mapa de Riesgos de Corrupción'!#REF!="Menor"),CONCATENATE("R10C",'Mapa de Riesgos de Corrupción'!#REF!),"")</f>
        <v>#ERROR!</v>
      </c>
      <c r="T45" s="301" t="str">
        <f>IF(AND('Mapa de Riesgos de Corrupción'!#REF!="Baja",'Mapa de Riesgos de Corrupción'!#REF!="Menor"),CONCATENATE("R10C",'Mapa de Riesgos de Corrupción'!#REF!),"")</f>
        <v>#ERROR!</v>
      </c>
      <c r="U45" s="302" t="str">
        <f>IF(AND('Mapa de Riesgos de Corrupción'!#REF!="Baja",'Mapa de Riesgos de Corrupción'!#REF!="Menor"),CONCATENATE("R10C",'Mapa de Riesgos de Corrupción'!#REF!),"")</f>
        <v>#ERROR!</v>
      </c>
      <c r="V45" s="303" t="str">
        <f>IF(AND('Mapa de Riesgos de Corrupción'!#REF!="Baja",'Mapa de Riesgos de Corrupción'!#REF!="Moderado"),CONCATENATE("R10C",'Mapa de Riesgos de Corrupción'!#REF!),"")</f>
        <v>#ERROR!</v>
      </c>
      <c r="W45" s="304" t="str">
        <f>IF(AND('Mapa de Riesgos de Corrupción'!#REF!="Baja",'Mapa de Riesgos de Corrupción'!#REF!="Moderado"),CONCATENATE("R10C",'Mapa de Riesgos de Corrupción'!#REF!),"")</f>
        <v>#ERROR!</v>
      </c>
      <c r="X45" s="304" t="str">
        <f>IF(AND('Mapa de Riesgos de Corrupción'!#REF!="Baja",'Mapa de Riesgos de Corrupción'!#REF!="Moderado"),CONCATENATE("R10C",'Mapa de Riesgos de Corrupción'!#REF!),"")</f>
        <v>#ERROR!</v>
      </c>
      <c r="Y45" s="304" t="str">
        <f>IF(AND('Mapa de Riesgos de Corrupción'!#REF!="Baja",'Mapa de Riesgos de Corrupción'!#REF!="Moderado"),CONCATENATE("R10C",'Mapa de Riesgos de Corrupción'!#REF!),"")</f>
        <v>#ERROR!</v>
      </c>
      <c r="Z45" s="304" t="str">
        <f>IF(AND('Mapa de Riesgos de Corrupción'!#REF!="Baja",'Mapa de Riesgos de Corrupción'!#REF!="Moderado"),CONCATENATE("R10C",'Mapa de Riesgos de Corrupción'!#REF!),"")</f>
        <v>#ERROR!</v>
      </c>
      <c r="AA45" s="305" t="str">
        <f>IF(AND('Mapa de Riesgos de Corrupción'!#REF!="Baja",'Mapa de Riesgos de Corrupción'!#REF!="Moderado"),CONCATENATE("R10C",'Mapa de Riesgos de Corrupción'!#REF!),"")</f>
        <v>#ERROR!</v>
      </c>
      <c r="AB45" s="290" t="str">
        <f>IF(AND('Mapa de Riesgos de Corrupción'!#REF!="Baja",'Mapa de Riesgos de Corrupción'!#REF!="Mayor"),CONCATENATE("R10C",'Mapa de Riesgos de Corrupción'!#REF!),"")</f>
        <v>#ERROR!</v>
      </c>
      <c r="AC45" s="291" t="str">
        <f>IF(AND('Mapa de Riesgos de Corrupción'!#REF!="Baja",'Mapa de Riesgos de Corrupción'!#REF!="Mayor"),CONCATENATE("R10C",'Mapa de Riesgos de Corrupción'!#REF!),"")</f>
        <v>#ERROR!</v>
      </c>
      <c r="AD45" s="291" t="str">
        <f>IF(AND('Mapa de Riesgos de Corrupción'!#REF!="Baja",'Mapa de Riesgos de Corrupción'!#REF!="Mayor"),CONCATENATE("R10C",'Mapa de Riesgos de Corrupción'!#REF!),"")</f>
        <v>#ERROR!</v>
      </c>
      <c r="AE45" s="291" t="str">
        <f>IF(AND('Mapa de Riesgos de Corrupción'!#REF!="Baja",'Mapa de Riesgos de Corrupción'!#REF!="Mayor"),CONCATENATE("R10C",'Mapa de Riesgos de Corrupción'!#REF!),"")</f>
        <v>#ERROR!</v>
      </c>
      <c r="AF45" s="291" t="str">
        <f>IF(AND('Mapa de Riesgos de Corrupción'!#REF!="Baja",'Mapa de Riesgos de Corrupción'!#REF!="Mayor"),CONCATENATE("R10C",'Mapa de Riesgos de Corrupción'!#REF!),"")</f>
        <v>#ERROR!</v>
      </c>
      <c r="AG45" s="292" t="str">
        <f>IF(AND('Mapa de Riesgos de Corrupción'!#REF!="Baja",'Mapa de Riesgos de Corrupción'!#REF!="Mayor"),CONCATENATE("R10C",'Mapa de Riesgos de Corrupción'!#REF!),"")</f>
        <v>#ERROR!</v>
      </c>
      <c r="AH45" s="293" t="str">
        <f>IF(AND('Mapa de Riesgos de Corrupción'!#REF!="Baja",'Mapa de Riesgos de Corrupción'!#REF!="Catastrófico"),CONCATENATE("R10C",'Mapa de Riesgos de Corrupción'!#REF!),"")</f>
        <v>#ERROR!</v>
      </c>
      <c r="AI45" s="294" t="str">
        <f>IF(AND('Mapa de Riesgos de Corrupción'!#REF!="Baja",'Mapa de Riesgos de Corrupción'!#REF!="Catastrófico"),CONCATENATE("R10C",'Mapa de Riesgos de Corrupción'!#REF!),"")</f>
        <v>#ERROR!</v>
      </c>
      <c r="AJ45" s="294" t="str">
        <f>IF(AND('Mapa de Riesgos de Corrupción'!#REF!="Baja",'Mapa de Riesgos de Corrupción'!#REF!="Catastrófico"),CONCATENATE("R10C",'Mapa de Riesgos de Corrupción'!#REF!),"")</f>
        <v>#ERROR!</v>
      </c>
      <c r="AK45" s="294" t="str">
        <f>IF(AND('Mapa de Riesgos de Corrupción'!#REF!="Baja",'Mapa de Riesgos de Corrupción'!#REF!="Catastrófico"),CONCATENATE("R10C",'Mapa de Riesgos de Corrupción'!#REF!),"")</f>
        <v>#ERROR!</v>
      </c>
      <c r="AL45" s="294" t="str">
        <f>IF(AND('Mapa de Riesgos de Corrupción'!#REF!="Baja",'Mapa de Riesgos de Corrupción'!#REF!="Catastrófico"),CONCATENATE("R10C",'Mapa de Riesgos de Corrupción'!#REF!),"")</f>
        <v>#ERROR!</v>
      </c>
      <c r="AM45" s="295" t="str">
        <f>IF(AND('Mapa de Riesgos de Corrupción'!#REF!="Baja",'Mapa de Riesgos de Corrupción'!#REF!="Catastrófico"),CONCATENATE("R10C",'Mapa de Riesgos de Corrupción'!#REF!),"")</f>
        <v>#ERROR!</v>
      </c>
      <c r="AN45" s="196"/>
      <c r="AO45" s="220"/>
      <c r="AP45" s="221"/>
      <c r="AQ45" s="221"/>
      <c r="AR45" s="221"/>
      <c r="AS45" s="221"/>
      <c r="AT45" s="222"/>
    </row>
    <row r="46" ht="46.5" customHeight="1">
      <c r="A46" s="196"/>
      <c r="B46" s="200"/>
      <c r="D46" s="154"/>
      <c r="E46" s="276" t="s">
        <v>336</v>
      </c>
      <c r="F46" s="2"/>
      <c r="G46" s="2"/>
      <c r="H46" s="2"/>
      <c r="I46" s="204"/>
      <c r="J46" s="307" t="str">
        <f>IF(AND('Mapa de Riesgos de Corrupción'!#REF!="Muy Baja",'Mapa de Riesgos de Corrupción'!#REF!="Leve"),CONCATENATE("R1C",'Mapa de Riesgos de Corrupción'!#REF!),"")</f>
        <v>#ERROR!</v>
      </c>
      <c r="K46" s="308" t="str">
        <f>IF(AND('Mapa de Riesgos de Corrupción'!#REF!="Muy Baja",'Mapa de Riesgos de Corrupción'!#REF!="Leve"),CONCATENATE("R1C",'Mapa de Riesgos de Corrupción'!#REF!),"")</f>
        <v>#ERROR!</v>
      </c>
      <c r="L46" s="308" t="str">
        <f>IF(AND('Mapa de Riesgos de Corrupción'!#REF!="Muy Baja",'Mapa de Riesgos de Corrupción'!#REF!="Leve"),CONCATENATE("R1C",'Mapa de Riesgos de Corrupción'!#REF!),"")</f>
        <v>#ERROR!</v>
      </c>
      <c r="M46" s="308" t="str">
        <f>IF(AND('Mapa de Riesgos de Corrupción'!#REF!="Muy Baja",'Mapa de Riesgos de Corrupción'!#REF!="Leve"),CONCATENATE("R1C",'Mapa de Riesgos de Corrupción'!#REF!),"")</f>
        <v>#ERROR!</v>
      </c>
      <c r="N46" s="308" t="str">
        <f>IF(AND('Mapa de Riesgos de Corrupción'!$AC$8="Muy Baja",'Mapa de Riesgos de Corrupción'!$AE$8="Leve"),CONCATENATE("R1C",'Mapa de Riesgos de Corrupción'!$R$8),"")</f>
        <v/>
      </c>
      <c r="O46" s="309" t="str">
        <f>IF(AND('Mapa de Riesgos de Corrupción'!$AC$9="Muy Baja",'Mapa de Riesgos de Corrupción'!$AE$9="Leve"),CONCATENATE("R1C",'Mapa de Riesgos de Corrupción'!$R$9),"")</f>
        <v/>
      </c>
      <c r="P46" s="307" t="str">
        <f>IF(AND('Mapa de Riesgos de Corrupción'!#REF!="Muy Baja",'Mapa de Riesgos de Corrupción'!#REF!="Menor"),CONCATENATE("R1C",'Mapa de Riesgos de Corrupción'!#REF!),"")</f>
        <v>#ERROR!</v>
      </c>
      <c r="Q46" s="308" t="str">
        <f>IF(AND('Mapa de Riesgos de Corrupción'!#REF!="Muy Baja",'Mapa de Riesgos de Corrupción'!#REF!="Menor"),CONCATENATE("R1C",'Mapa de Riesgos de Corrupción'!#REF!),"")</f>
        <v>#ERROR!</v>
      </c>
      <c r="R46" s="308" t="str">
        <f>IF(AND('Mapa de Riesgos de Corrupción'!#REF!="Muy Baja",'Mapa de Riesgos de Corrupción'!#REF!="Menor"),CONCATENATE("R1C",'Mapa de Riesgos de Corrupción'!#REF!),"")</f>
        <v>#ERROR!</v>
      </c>
      <c r="S46" s="308" t="str">
        <f>IF(AND('Mapa de Riesgos de Corrupción'!#REF!="Muy Baja",'Mapa de Riesgos de Corrupción'!#REF!="Menor"),CONCATENATE("R1C",'Mapa de Riesgos de Corrupción'!#REF!),"")</f>
        <v>#ERROR!</v>
      </c>
      <c r="T46" s="308" t="str">
        <f>IF(AND('Mapa de Riesgos de Corrupción'!$AC$8="Muy Baja",'Mapa de Riesgos de Corrupción'!$AE$8="Menor"),CONCATENATE("R1C",'Mapa de Riesgos de Corrupción'!$R$8),"")</f>
        <v/>
      </c>
      <c r="U46" s="309" t="str">
        <f>IF(AND('Mapa de Riesgos de Corrupción'!$AC$9="Muy Baja",'Mapa de Riesgos de Corrupción'!$AE$9="Menor"),CONCATENATE("R1C",'Mapa de Riesgos de Corrupción'!$R$9),"")</f>
        <v/>
      </c>
      <c r="V46" s="296" t="str">
        <f>IF(AND('Mapa de Riesgos de Corrupción'!#REF!="Muy Baja",'Mapa de Riesgos de Corrupción'!#REF!="Moderado"),CONCATENATE("R1C",'Mapa de Riesgos de Corrupción'!#REF!),"")</f>
        <v>#ERROR!</v>
      </c>
      <c r="W46" s="317" t="str">
        <f>IF(AND('Mapa de Riesgos de Corrupción'!#REF!="Muy Baja",'Mapa de Riesgos de Corrupción'!#REF!="Moderado"),CONCATENATE("R1C",'Mapa de Riesgos de Corrupción'!#REF!),"")</f>
        <v>#ERROR!</v>
      </c>
      <c r="X46" s="297" t="str">
        <f>IF(AND('Mapa de Riesgos de Corrupción'!#REF!="Muy Baja",'Mapa de Riesgos de Corrupción'!#REF!="Moderado"),CONCATENATE("R1C",'Mapa de Riesgos de Corrupción'!#REF!),"")</f>
        <v>#ERROR!</v>
      </c>
      <c r="Y46" s="297" t="str">
        <f>IF(AND('Mapa de Riesgos de Corrupción'!#REF!="Muy Baja",'Mapa de Riesgos de Corrupción'!#REF!="Moderado"),CONCATENATE("R1C",'Mapa de Riesgos de Corrupción'!#REF!),"")</f>
        <v>#ERROR!</v>
      </c>
      <c r="Z46" s="297" t="str">
        <f>IF(AND('Mapa de Riesgos de Corrupción'!$AC$8="Muy Baja",'Mapa de Riesgos de Corrupción'!$AE$8="Moderado"),CONCATENATE("R1C",'Mapa de Riesgos de Corrupción'!$R$8),"")</f>
        <v/>
      </c>
      <c r="AA46" s="298" t="str">
        <f>IF(AND('Mapa de Riesgos de Corrupción'!$AC$9="Muy Baja",'Mapa de Riesgos de Corrupción'!$AE$9="Moderado"),CONCATENATE("R1C",'Mapa de Riesgos de Corrupción'!$R$9),"")</f>
        <v/>
      </c>
      <c r="AB46" s="277" t="str">
        <f>IF(AND('Mapa de Riesgos de Corrupción'!#REF!="Muy Baja",'Mapa de Riesgos de Corrupción'!#REF!="Mayor"),CONCATENATE("R1C",'Mapa de Riesgos de Corrupción'!#REF!),"")</f>
        <v>#ERROR!</v>
      </c>
      <c r="AC46" s="278" t="str">
        <f>IF(AND('Mapa de Riesgos de Corrupción'!#REF!="Muy Baja",'Mapa de Riesgos de Corrupción'!#REF!="Mayor"),CONCATENATE("R1C",'Mapa de Riesgos de Corrupción'!#REF!),"")</f>
        <v>#ERROR!</v>
      </c>
      <c r="AD46" s="278" t="str">
        <f>IF(AND('Mapa de Riesgos de Corrupción'!#REF!="Muy Baja",'Mapa de Riesgos de Corrupción'!#REF!="Mayor"),CONCATENATE("R1C",'Mapa de Riesgos de Corrupción'!#REF!),"")</f>
        <v>#ERROR!</v>
      </c>
      <c r="AE46" s="278" t="str">
        <f>IF(AND('Mapa de Riesgos de Corrupción'!#REF!="Muy Baja",'Mapa de Riesgos de Corrupción'!#REF!="Mayor"),CONCATENATE("R1C",'Mapa de Riesgos de Corrupción'!#REF!),"")</f>
        <v>#ERROR!</v>
      </c>
      <c r="AF46" s="278" t="str">
        <f>IF(AND('Mapa de Riesgos de Corrupción'!$AC$8="Muy Baja",'Mapa de Riesgos de Corrupción'!$AE$8="Mayor"),CONCATENATE("R1C",'Mapa de Riesgos de Corrupción'!$R$8),"")</f>
        <v/>
      </c>
      <c r="AG46" s="279" t="str">
        <f>IF(AND('Mapa de Riesgos de Corrupción'!$AC$9="Muy Baja",'Mapa de Riesgos de Corrupción'!$AE$9="Mayor"),CONCATENATE("R1C",'Mapa de Riesgos de Corrupción'!$R$9),"")</f>
        <v/>
      </c>
      <c r="AH46" s="280" t="str">
        <f>IF(AND('Mapa de Riesgos de Corrupción'!#REF!="Muy Baja",'Mapa de Riesgos de Corrupción'!#REF!="Catastrófico"),CONCATENATE("R1C",'Mapa de Riesgos de Corrupción'!#REF!),"")</f>
        <v>#ERROR!</v>
      </c>
      <c r="AI46" s="281" t="str">
        <f>IF(AND('Mapa de Riesgos de Corrupción'!#REF!="Muy Baja",'Mapa de Riesgos de Corrupción'!#REF!="Catastrófico"),CONCATENATE("R1C",'Mapa de Riesgos de Corrupción'!#REF!),"")</f>
        <v>#ERROR!</v>
      </c>
      <c r="AJ46" s="281" t="str">
        <f>IF(AND('Mapa de Riesgos de Corrupción'!#REF!="Muy Baja",'Mapa de Riesgos de Corrupción'!#REF!="Catastrófico"),CONCATENATE("R1C",'Mapa de Riesgos de Corrupción'!#REF!),"")</f>
        <v>#ERROR!</v>
      </c>
      <c r="AK46" s="281" t="str">
        <f>IF(AND('Mapa de Riesgos de Corrupción'!#REF!="Muy Baja",'Mapa de Riesgos de Corrupción'!#REF!="Catastrófico"),CONCATENATE("R1C",'Mapa de Riesgos de Corrupción'!#REF!),"")</f>
        <v>#ERROR!</v>
      </c>
      <c r="AL46" s="281" t="str">
        <f>IF(AND('Mapa de Riesgos de Corrupción'!$AC$8="Muy Baja",'Mapa de Riesgos de Corrupción'!$AE$8="Catastrófico"),CONCATENATE("R1C",'Mapa de Riesgos de Corrupción'!$R$8),"")</f>
        <v/>
      </c>
      <c r="AM46" s="282" t="str">
        <f>IF(AND('Mapa de Riesgos de Corrupción'!$AC$9="Muy Baja",'Mapa de Riesgos de Corrupción'!$AE$9="Catastrófico"),CONCATENATE("R1C",'Mapa de Riesgos de Corrupción'!$R$9),"")</f>
        <v/>
      </c>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row>
    <row r="47" ht="46.5" customHeight="1">
      <c r="A47" s="196"/>
      <c r="B47" s="200"/>
      <c r="D47" s="154"/>
      <c r="E47" s="10"/>
      <c r="I47" s="154"/>
      <c r="J47" s="311" t="str">
        <f>IF(AND('Mapa de Riesgos de Corrupción'!#REF!="Muy Baja",'Mapa de Riesgos de Corrupción'!#REF!="Leve"),CONCATENATE("R2C",'Mapa de Riesgos de Corrupción'!#REF!),"")</f>
        <v>#ERROR!</v>
      </c>
      <c r="K47" s="312" t="str">
        <f>IF(AND('Mapa de Riesgos de Corrupción'!#REF!="Muy Baja",'Mapa de Riesgos de Corrupción'!#REF!="Leve"),CONCATENATE("R2C",'Mapa de Riesgos de Corrupción'!#REF!),"")</f>
        <v>#ERROR!</v>
      </c>
      <c r="L47" s="312" t="str">
        <f>IF(AND('Mapa de Riesgos de Corrupción'!#REF!="Muy Baja",'Mapa de Riesgos de Corrupción'!#REF!="Leve"),CONCATENATE("R2C",'Mapa de Riesgos de Corrupción'!#REF!),"")</f>
        <v>#ERROR!</v>
      </c>
      <c r="M47" s="312" t="str">
        <f>IF(AND('Mapa de Riesgos de Corrupción'!#REF!="Muy Baja",'Mapa de Riesgos de Corrupción'!#REF!="Leve"),CONCATENATE("R2C",'Mapa de Riesgos de Corrupción'!#REF!),"")</f>
        <v>#ERROR!</v>
      </c>
      <c r="N47" s="312" t="str">
        <f>IF(AND('Mapa de Riesgos de Corrupción'!#REF!="Muy Baja",'Mapa de Riesgos de Corrupción'!#REF!="Leve"),CONCATENATE("R2C",'Mapa de Riesgos de Corrupción'!#REF!),"")</f>
        <v>#ERROR!</v>
      </c>
      <c r="O47" s="313" t="str">
        <f>IF(AND('Mapa de Riesgos de Corrupción'!$AC$10="Muy Baja",'Mapa de Riesgos de Corrupción'!$AE$10="Leve"),CONCATENATE("R2C",'Mapa de Riesgos de Corrupción'!$R$10),"")</f>
        <v/>
      </c>
      <c r="P47" s="311" t="str">
        <f>IF(AND('Mapa de Riesgos de Corrupción'!#REF!="Muy Baja",'Mapa de Riesgos de Corrupción'!#REF!="Menor"),CONCATENATE("R2C",'Mapa de Riesgos de Corrupción'!#REF!),"")</f>
        <v>#ERROR!</v>
      </c>
      <c r="Q47" s="312" t="str">
        <f>IF(AND('Mapa de Riesgos de Corrupción'!#REF!="Muy Baja",'Mapa de Riesgos de Corrupción'!#REF!="Menor"),CONCATENATE("R2C",'Mapa de Riesgos de Corrupción'!#REF!),"")</f>
        <v>#ERROR!</v>
      </c>
      <c r="R47" s="312" t="str">
        <f>IF(AND('Mapa de Riesgos de Corrupción'!#REF!="Muy Baja",'Mapa de Riesgos de Corrupción'!#REF!="Menor"),CONCATENATE("R2C",'Mapa de Riesgos de Corrupción'!#REF!),"")</f>
        <v>#ERROR!</v>
      </c>
      <c r="S47" s="312" t="str">
        <f>IF(AND('Mapa de Riesgos de Corrupción'!#REF!="Muy Baja",'Mapa de Riesgos de Corrupción'!#REF!="Menor"),CONCATENATE("R2C",'Mapa de Riesgos de Corrupción'!#REF!),"")</f>
        <v>#ERROR!</v>
      </c>
      <c r="T47" s="312" t="str">
        <f>IF(AND('Mapa de Riesgos de Corrupción'!#REF!="Muy Baja",'Mapa de Riesgos de Corrupción'!#REF!="Menor"),CONCATENATE("R2C",'Mapa de Riesgos de Corrupción'!#REF!),"")</f>
        <v>#ERROR!</v>
      </c>
      <c r="U47" s="313" t="str">
        <f>IF(AND('Mapa de Riesgos de Corrupción'!$AC$10="Muy Baja",'Mapa de Riesgos de Corrupción'!$AE$10="Menor"),CONCATENATE("R2C",'Mapa de Riesgos de Corrupción'!$R$10),"")</f>
        <v/>
      </c>
      <c r="V47" s="300" t="str">
        <f>IF(AND('Mapa de Riesgos de Corrupción'!#REF!="Muy Baja",'Mapa de Riesgos de Corrupción'!#REF!="Moderado"),CONCATENATE("R2C",'Mapa de Riesgos de Corrupción'!#REF!),"")</f>
        <v>#ERROR!</v>
      </c>
      <c r="W47" s="301" t="str">
        <f>IF(AND('Mapa de Riesgos de Corrupción'!#REF!="Muy Baja",'Mapa de Riesgos de Corrupción'!#REF!="Moderado"),CONCATENATE("R2C",'Mapa de Riesgos de Corrupción'!#REF!),"")</f>
        <v>#ERROR!</v>
      </c>
      <c r="X47" s="301" t="str">
        <f>IF(AND('Mapa de Riesgos de Corrupción'!#REF!="Muy Baja",'Mapa de Riesgos de Corrupción'!#REF!="Moderado"),CONCATENATE("R2C",'Mapa de Riesgos de Corrupción'!#REF!),"")</f>
        <v>#ERROR!</v>
      </c>
      <c r="Y47" s="301" t="str">
        <f>IF(AND('Mapa de Riesgos de Corrupción'!#REF!="Muy Baja",'Mapa de Riesgos de Corrupción'!#REF!="Moderado"),CONCATENATE("R2C",'Mapa de Riesgos de Corrupción'!#REF!),"")</f>
        <v>#ERROR!</v>
      </c>
      <c r="Z47" s="301" t="str">
        <f>IF(AND('Mapa de Riesgos de Corrupción'!#REF!="Muy Baja",'Mapa de Riesgos de Corrupción'!#REF!="Moderado"),CONCATENATE("R2C",'Mapa de Riesgos de Corrupción'!#REF!),"")</f>
        <v>#ERROR!</v>
      </c>
      <c r="AA47" s="302" t="str">
        <f>IF(AND('Mapa de Riesgos de Corrupción'!$AC$10="Muy Baja",'Mapa de Riesgos de Corrupción'!$AE$10="Moderado"),CONCATENATE("R2C",'Mapa de Riesgos de Corrupción'!$R$10),"")</f>
        <v/>
      </c>
      <c r="AB47" s="284" t="str">
        <f>IF(AND('Mapa de Riesgos de Corrupción'!#REF!="Muy Baja",'Mapa de Riesgos de Corrupción'!#REF!="Mayor"),CONCATENATE("R2C",'Mapa de Riesgos de Corrupción'!#REF!),"")</f>
        <v>#ERROR!</v>
      </c>
      <c r="AC47" s="285" t="str">
        <f>IF(AND('Mapa de Riesgos de Corrupción'!#REF!="Muy Baja",'Mapa de Riesgos de Corrupción'!#REF!="Mayor"),CONCATENATE("R2C",'Mapa de Riesgos de Corrupción'!#REF!),"")</f>
        <v>#ERROR!</v>
      </c>
      <c r="AD47" s="285" t="str">
        <f>IF(AND('Mapa de Riesgos de Corrupción'!#REF!="Muy Baja",'Mapa de Riesgos de Corrupción'!#REF!="Mayor"),CONCATENATE("R2C",'Mapa de Riesgos de Corrupción'!#REF!),"")</f>
        <v>#ERROR!</v>
      </c>
      <c r="AE47" s="285" t="str">
        <f>IF(AND('Mapa de Riesgos de Corrupción'!#REF!="Muy Baja",'Mapa de Riesgos de Corrupción'!#REF!="Mayor"),CONCATENATE("R2C",'Mapa de Riesgos de Corrupción'!#REF!),"")</f>
        <v>#ERROR!</v>
      </c>
      <c r="AF47" s="285" t="str">
        <f>IF(AND('Mapa de Riesgos de Corrupción'!#REF!="Muy Baja",'Mapa de Riesgos de Corrupción'!#REF!="Mayor"),CONCATENATE("R2C",'Mapa de Riesgos de Corrupción'!#REF!),"")</f>
        <v>#ERROR!</v>
      </c>
      <c r="AG47" s="286" t="str">
        <f>IF(AND('Mapa de Riesgos de Corrupción'!$AC$10="Muy Baja",'Mapa de Riesgos de Corrupción'!$AE$10="Mayor"),CONCATENATE("R2C",'Mapa de Riesgos de Corrupción'!$R$10),"")</f>
        <v/>
      </c>
      <c r="AH47" s="287" t="str">
        <f>IF(AND('Mapa de Riesgos de Corrupción'!#REF!="Muy Baja",'Mapa de Riesgos de Corrupción'!#REF!="Catastrófico"),CONCATENATE("R2C",'Mapa de Riesgos de Corrupción'!#REF!),"")</f>
        <v>#ERROR!</v>
      </c>
      <c r="AI47" s="288" t="str">
        <f>IF(AND('Mapa de Riesgos de Corrupción'!#REF!="Muy Baja",'Mapa de Riesgos de Corrupción'!#REF!="Catastrófico"),CONCATENATE("R2C",'Mapa de Riesgos de Corrupción'!#REF!),"")</f>
        <v>#ERROR!</v>
      </c>
      <c r="AJ47" s="288" t="str">
        <f>IF(AND('Mapa de Riesgos de Corrupción'!#REF!="Muy Baja",'Mapa de Riesgos de Corrupción'!#REF!="Catastrófico"),CONCATENATE("R2C",'Mapa de Riesgos de Corrupción'!#REF!),"")</f>
        <v>#ERROR!</v>
      </c>
      <c r="AK47" s="288" t="str">
        <f>IF(AND('Mapa de Riesgos de Corrupción'!#REF!="Muy Baja",'Mapa de Riesgos de Corrupción'!#REF!="Catastrófico"),CONCATENATE("R2C",'Mapa de Riesgos de Corrupción'!#REF!),"")</f>
        <v>#ERROR!</v>
      </c>
      <c r="AL47" s="288" t="str">
        <f>IF(AND('Mapa de Riesgos de Corrupción'!#REF!="Muy Baja",'Mapa de Riesgos de Corrupción'!#REF!="Catastrófico"),CONCATENATE("R2C",'Mapa de Riesgos de Corrupción'!#REF!),"")</f>
        <v>#ERROR!</v>
      </c>
      <c r="AM47" s="289" t="str">
        <f>IF(AND('Mapa de Riesgos de Corrupción'!$AC$10="Muy Baja",'Mapa de Riesgos de Corrupción'!$AE$10="Catastrófico"),CONCATENATE("R2C",'Mapa de Riesgos de Corrupción'!$R$10),"")</f>
        <v/>
      </c>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row>
    <row r="48" ht="15.0" customHeight="1">
      <c r="A48" s="196"/>
      <c r="B48" s="200"/>
      <c r="D48" s="154"/>
      <c r="E48" s="10"/>
      <c r="I48" s="154"/>
      <c r="J48" s="311" t="str">
        <f>IF(AND('Mapa de Riesgos de Corrupción'!#REF!="Muy Baja",'Mapa de Riesgos de Corrupción'!#REF!="Leve"),CONCATENATE("R3C",'Mapa de Riesgos de Corrupción'!#REF!),"")</f>
        <v>#ERROR!</v>
      </c>
      <c r="K48" s="312" t="str">
        <f>IF(AND('Mapa de Riesgos de Corrupción'!$AC$11="Muy Baja",'Mapa de Riesgos de Corrupción'!$AE$11="Leve"),CONCATENATE("R3C",'Mapa de Riesgos de Corrupción'!$R$11),"")</f>
        <v/>
      </c>
      <c r="L48" s="312" t="str">
        <f>IF(AND('Mapa de Riesgos de Corrupción'!#REF!="Muy Baja",'Mapa de Riesgos de Corrupción'!#REF!="Leve"),CONCATENATE("R3C",'Mapa de Riesgos de Corrupción'!#REF!),"")</f>
        <v>#ERROR!</v>
      </c>
      <c r="M48" s="312" t="str">
        <f>IF(AND('Mapa de Riesgos de Corrupción'!$AC$12="Muy Baja",'Mapa de Riesgos de Corrupción'!$AE$12="Leve"),CONCATENATE("R3C",'Mapa de Riesgos de Corrupción'!$R$12),"")</f>
        <v/>
      </c>
      <c r="N48" s="312" t="str">
        <f>IF(AND('Mapa de Riesgos de Corrupción'!#REF!="Muy Baja",'Mapa de Riesgos de Corrupción'!#REF!="Leve"),CONCATENATE("R3C",'Mapa de Riesgos de Corrupción'!#REF!),"")</f>
        <v>#ERROR!</v>
      </c>
      <c r="O48" s="313" t="str">
        <f>IF(AND('Mapa de Riesgos de Corrupción'!#REF!="Muy Baja",'Mapa de Riesgos de Corrupción'!#REF!="Leve"),CONCATENATE("R3C",'Mapa de Riesgos de Corrupción'!#REF!),"")</f>
        <v>#ERROR!</v>
      </c>
      <c r="P48" s="311" t="str">
        <f>IF(AND('Mapa de Riesgos de Corrupción'!#REF!="Muy Baja",'Mapa de Riesgos de Corrupción'!#REF!="Menor"),CONCATENATE("R3C",'Mapa de Riesgos de Corrupción'!#REF!),"")</f>
        <v>#ERROR!</v>
      </c>
      <c r="Q48" s="312" t="str">
        <f>IF(AND('Mapa de Riesgos de Corrupción'!$AC$11="Muy Baja",'Mapa de Riesgos de Corrupción'!$AE$11="Menor"),CONCATENATE("R3C",'Mapa de Riesgos de Corrupción'!$R$11),"")</f>
        <v/>
      </c>
      <c r="R48" s="312" t="str">
        <f>IF(AND('Mapa de Riesgos de Corrupción'!#REF!="Muy Baja",'Mapa de Riesgos de Corrupción'!#REF!="Menor"),CONCATENATE("R3C",'Mapa de Riesgos de Corrupción'!#REF!),"")</f>
        <v>#ERROR!</v>
      </c>
      <c r="S48" s="312" t="str">
        <f>IF(AND('Mapa de Riesgos de Corrupción'!$AC$12="Muy Baja",'Mapa de Riesgos de Corrupción'!$AE$12="Menor"),CONCATENATE("R3C",'Mapa de Riesgos de Corrupción'!$R$12),"")</f>
        <v/>
      </c>
      <c r="T48" s="312" t="str">
        <f>IF(AND('Mapa de Riesgos de Corrupción'!#REF!="Muy Baja",'Mapa de Riesgos de Corrupción'!#REF!="Menor"),CONCATENATE("R3C",'Mapa de Riesgos de Corrupción'!#REF!),"")</f>
        <v>#ERROR!</v>
      </c>
      <c r="U48" s="313" t="str">
        <f>IF(AND('Mapa de Riesgos de Corrupción'!#REF!="Muy Baja",'Mapa de Riesgos de Corrupción'!#REF!="Menor"),CONCATENATE("R3C",'Mapa de Riesgos de Corrupción'!#REF!),"")</f>
        <v>#ERROR!</v>
      </c>
      <c r="V48" s="300" t="str">
        <f>IF(AND('Mapa de Riesgos de Corrupción'!#REF!="Muy Baja",'Mapa de Riesgos de Corrupción'!#REF!="Moderado"),CONCATENATE("R3C",'Mapa de Riesgos de Corrupción'!#REF!),"")</f>
        <v>#ERROR!</v>
      </c>
      <c r="W48" s="301" t="str">
        <f>IF(AND('Mapa de Riesgos de Corrupción'!$AC$11="Muy Baja",'Mapa de Riesgos de Corrupción'!$AE$11="Moderado"),CONCATENATE("R3C",'Mapa de Riesgos de Corrupción'!$R$11),"")</f>
        <v/>
      </c>
      <c r="X48" s="301" t="str">
        <f>IF(AND('Mapa de Riesgos de Corrupción'!#REF!="Muy Baja",'Mapa de Riesgos de Corrupción'!#REF!="Moderado"),CONCATENATE("R3C",'Mapa de Riesgos de Corrupción'!#REF!),"")</f>
        <v>#ERROR!</v>
      </c>
      <c r="Y48" s="301" t="str">
        <f>IF(AND('Mapa de Riesgos de Corrupción'!$AC$12="Muy Baja",'Mapa de Riesgos de Corrupción'!$AE$12="Moderado"),CONCATENATE("R3C",'Mapa de Riesgos de Corrupción'!$R$12),"")</f>
        <v/>
      </c>
      <c r="Z48" s="301" t="str">
        <f>IF(AND('Mapa de Riesgos de Corrupción'!#REF!="Muy Baja",'Mapa de Riesgos de Corrupción'!#REF!="Moderado"),CONCATENATE("R3C",'Mapa de Riesgos de Corrupción'!#REF!),"")</f>
        <v>#ERROR!</v>
      </c>
      <c r="AA48" s="302" t="str">
        <f>IF(AND('Mapa de Riesgos de Corrupción'!#REF!="Muy Baja",'Mapa de Riesgos de Corrupción'!#REF!="Moderado"),CONCATENATE("R3C",'Mapa de Riesgos de Corrupción'!#REF!),"")</f>
        <v>#ERROR!</v>
      </c>
      <c r="AB48" s="284" t="str">
        <f>IF(AND('Mapa de Riesgos de Corrupción'!#REF!="Muy Baja",'Mapa de Riesgos de Corrupción'!#REF!="Mayor"),CONCATENATE("R3C",'Mapa de Riesgos de Corrupción'!#REF!),"")</f>
        <v>#ERROR!</v>
      </c>
      <c r="AC48" s="285" t="str">
        <f>IF(AND('Mapa de Riesgos de Corrupción'!$AC$11="Muy Baja",'Mapa de Riesgos de Corrupción'!$AE$11="Mayor"),CONCATENATE("R3C",'Mapa de Riesgos de Corrupción'!$R$11),"")</f>
        <v/>
      </c>
      <c r="AD48" s="285" t="str">
        <f>IF(AND('Mapa de Riesgos de Corrupción'!#REF!="Muy Baja",'Mapa de Riesgos de Corrupción'!#REF!="Mayor"),CONCATENATE("R3C",'Mapa de Riesgos de Corrupción'!#REF!),"")</f>
        <v>#ERROR!</v>
      </c>
      <c r="AE48" s="285" t="str">
        <f>IF(AND('Mapa de Riesgos de Corrupción'!$AC$12="Muy Baja",'Mapa de Riesgos de Corrupción'!$AE$12="Mayor"),CONCATENATE("R3C",'Mapa de Riesgos de Corrupción'!$R$12),"")</f>
        <v/>
      </c>
      <c r="AF48" s="285" t="str">
        <f>IF(AND('Mapa de Riesgos de Corrupción'!#REF!="Muy Baja",'Mapa de Riesgos de Corrupción'!#REF!="Mayor"),CONCATENATE("R3C",'Mapa de Riesgos de Corrupción'!#REF!),"")</f>
        <v>#ERROR!</v>
      </c>
      <c r="AG48" s="286" t="str">
        <f>IF(AND('Mapa de Riesgos de Corrupción'!#REF!="Muy Baja",'Mapa de Riesgos de Corrupción'!#REF!="Mayor"),CONCATENATE("R3C",'Mapa de Riesgos de Corrupción'!#REF!),"")</f>
        <v>#ERROR!</v>
      </c>
      <c r="AH48" s="287" t="str">
        <f>IF(AND('Mapa de Riesgos de Corrupción'!#REF!="Muy Baja",'Mapa de Riesgos de Corrupción'!#REF!="Catastrófico"),CONCATENATE("R3C",'Mapa de Riesgos de Corrupción'!#REF!),"")</f>
        <v>#ERROR!</v>
      </c>
      <c r="AI48" s="288" t="str">
        <f>IF(AND('Mapa de Riesgos de Corrupción'!$AC$11="Muy Baja",'Mapa de Riesgos de Corrupción'!$AE$11="Catastrófico"),CONCATENATE("R3C",'Mapa de Riesgos de Corrupción'!$R$11),"")</f>
        <v/>
      </c>
      <c r="AJ48" s="288" t="str">
        <f>IF(AND('Mapa de Riesgos de Corrupción'!#REF!="Muy Baja",'Mapa de Riesgos de Corrupción'!#REF!="Catastrófico"),CONCATENATE("R3C",'Mapa de Riesgos de Corrupción'!#REF!),"")</f>
        <v>#ERROR!</v>
      </c>
      <c r="AK48" s="288" t="str">
        <f>IF(AND('Mapa de Riesgos de Corrupción'!$AC$12="Muy Baja",'Mapa de Riesgos de Corrupción'!$AE$12="Catastrófico"),CONCATENATE("R3C",'Mapa de Riesgos de Corrupción'!$R$12),"")</f>
        <v/>
      </c>
      <c r="AL48" s="288" t="str">
        <f>IF(AND('Mapa de Riesgos de Corrupción'!#REF!="Muy Baja",'Mapa de Riesgos de Corrupción'!#REF!="Catastrófico"),CONCATENATE("R3C",'Mapa de Riesgos de Corrupción'!#REF!),"")</f>
        <v>#ERROR!</v>
      </c>
      <c r="AM48" s="289" t="str">
        <f>IF(AND('Mapa de Riesgos de Corrupción'!#REF!="Muy Baja",'Mapa de Riesgos de Corrupción'!#REF!="Catastrófico"),CONCATENATE("R3C",'Mapa de Riesgos de Corrupción'!#REF!),"")</f>
        <v>#ERROR!</v>
      </c>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row>
    <row r="49" ht="15.0" customHeight="1">
      <c r="A49" s="196"/>
      <c r="B49" s="200"/>
      <c r="D49" s="154"/>
      <c r="E49" s="10"/>
      <c r="I49" s="154"/>
      <c r="J49" s="311" t="str">
        <f>IF(AND('Mapa de Riesgos de Corrupción'!$AC$13="Muy Baja",'Mapa de Riesgos de Corrupción'!$AE$13="Leve"),CONCATENATE("R4C",'Mapa de Riesgos de Corrupción'!$R$13),"")</f>
        <v/>
      </c>
      <c r="K49" s="312" t="str">
        <f>IF(AND('Mapa de Riesgos de Corrupción'!#REF!="Muy Baja",'Mapa de Riesgos de Corrupción'!#REF!="Leve"),CONCATENATE("R4C",'Mapa de Riesgos de Corrupción'!#REF!),"")</f>
        <v>#ERROR!</v>
      </c>
      <c r="L49" s="312" t="str">
        <f>IF(AND('Mapa de Riesgos de Corrupción'!$AC$14="Muy Baja",'Mapa de Riesgos de Corrupción'!$AE$14="Leve"),CONCATENATE("R4C",'Mapa de Riesgos de Corrupción'!$R$14),"")</f>
        <v/>
      </c>
      <c r="M49" s="312" t="str">
        <f>IF(AND('Mapa de Riesgos de Corrupción'!#REF!="Muy Baja",'Mapa de Riesgos de Corrupción'!#REF!="Leve"),CONCATENATE("R4C",'Mapa de Riesgos de Corrupción'!#REF!),"")</f>
        <v>#ERROR!</v>
      </c>
      <c r="N49" s="312" t="str">
        <f>IF(AND('Mapa de Riesgos de Corrupción'!#REF!="Muy Baja",'Mapa de Riesgos de Corrupción'!#REF!="Leve"),CONCATENATE("R4C",'Mapa de Riesgos de Corrupción'!#REF!),"")</f>
        <v>#ERROR!</v>
      </c>
      <c r="O49" s="313" t="str">
        <f>IF(AND('Mapa de Riesgos de Corrupción'!$AC$15="Muy Baja",'Mapa de Riesgos de Corrupción'!$AE$15="Leve"),CONCATENATE("R4C",'Mapa de Riesgos de Corrupción'!$R$15),"")</f>
        <v/>
      </c>
      <c r="P49" s="311" t="str">
        <f>IF(AND('Mapa de Riesgos de Corrupción'!$AC$13="Muy Baja",'Mapa de Riesgos de Corrupción'!$AE$13="Menor"),CONCATENATE("R4C",'Mapa de Riesgos de Corrupción'!$R$13),"")</f>
        <v/>
      </c>
      <c r="Q49" s="312" t="str">
        <f>IF(AND('Mapa de Riesgos de Corrupción'!#REF!="Muy Baja",'Mapa de Riesgos de Corrupción'!#REF!="Menor"),CONCATENATE("R4C",'Mapa de Riesgos de Corrupción'!#REF!),"")</f>
        <v>#ERROR!</v>
      </c>
      <c r="R49" s="312" t="str">
        <f>IF(AND('Mapa de Riesgos de Corrupción'!$AC$14="Muy Baja",'Mapa de Riesgos de Corrupción'!$AE$14="Menor"),CONCATENATE("R4C",'Mapa de Riesgos de Corrupción'!$R$14),"")</f>
        <v/>
      </c>
      <c r="S49" s="312" t="str">
        <f>IF(AND('Mapa de Riesgos de Corrupción'!#REF!="Muy Baja",'Mapa de Riesgos de Corrupción'!#REF!="Menor"),CONCATENATE("R4C",'Mapa de Riesgos de Corrupción'!#REF!),"")</f>
        <v>#ERROR!</v>
      </c>
      <c r="T49" s="312" t="str">
        <f>IF(AND('Mapa de Riesgos de Corrupción'!#REF!="Muy Baja",'Mapa de Riesgos de Corrupción'!#REF!="Menor"),CONCATENATE("R4C",'Mapa de Riesgos de Corrupción'!#REF!),"")</f>
        <v>#ERROR!</v>
      </c>
      <c r="U49" s="313" t="str">
        <f>IF(AND('Mapa de Riesgos de Corrupción'!$AC$15="Muy Baja",'Mapa de Riesgos de Corrupción'!$AE$15="Menor"),CONCATENATE("R4C",'Mapa de Riesgos de Corrupción'!$R$15),"")</f>
        <v/>
      </c>
      <c r="V49" s="300" t="str">
        <f>IF(AND('Mapa de Riesgos de Corrupción'!$AC$13="Muy Baja",'Mapa de Riesgos de Corrupción'!$AE$13="Moderado"),CONCATENATE("R4C",'Mapa de Riesgos de Corrupción'!$R$13),"")</f>
        <v/>
      </c>
      <c r="W49" s="301" t="str">
        <f>IF(AND('Mapa de Riesgos de Corrupción'!#REF!="Muy Baja",'Mapa de Riesgos de Corrupción'!#REF!="Moderado"),CONCATENATE("R4C",'Mapa de Riesgos de Corrupción'!#REF!),"")</f>
        <v>#ERROR!</v>
      </c>
      <c r="X49" s="301" t="str">
        <f>IF(AND('Mapa de Riesgos de Corrupción'!$AC$14="Muy Baja",'Mapa de Riesgos de Corrupción'!$AE$14="Moderado"),CONCATENATE("R4C",'Mapa de Riesgos de Corrupción'!$R$14),"")</f>
        <v/>
      </c>
      <c r="Y49" s="301" t="str">
        <f>IF(AND('Mapa de Riesgos de Corrupción'!#REF!="Muy Baja",'Mapa de Riesgos de Corrupción'!#REF!="Moderado"),CONCATENATE("R4C",'Mapa de Riesgos de Corrupción'!#REF!),"")</f>
        <v>#ERROR!</v>
      </c>
      <c r="Z49" s="301" t="str">
        <f>IF(AND('Mapa de Riesgos de Corrupción'!#REF!="Muy Baja",'Mapa de Riesgos de Corrupción'!#REF!="Moderado"),CONCATENATE("R4C",'Mapa de Riesgos de Corrupción'!#REF!),"")</f>
        <v>#ERROR!</v>
      </c>
      <c r="AA49" s="302" t="str">
        <f>IF(AND('Mapa de Riesgos de Corrupción'!$AC$15="Muy Baja",'Mapa de Riesgos de Corrupción'!$AE$15="Moderado"),CONCATENATE("R4C",'Mapa de Riesgos de Corrupción'!$R$15),"")</f>
        <v/>
      </c>
      <c r="AB49" s="284" t="str">
        <f>IF(AND('Mapa de Riesgos de Corrupción'!$AC$13="Muy Baja",'Mapa de Riesgos de Corrupción'!$AE$13="Mayor"),CONCATENATE("R4C",'Mapa de Riesgos de Corrupción'!$R$13),"")</f>
        <v/>
      </c>
      <c r="AC49" s="285" t="str">
        <f>IF(AND('Mapa de Riesgos de Corrupción'!#REF!="Muy Baja",'Mapa de Riesgos de Corrupción'!#REF!="Mayor"),CONCATENATE("R4C",'Mapa de Riesgos de Corrupción'!#REF!),"")</f>
        <v>#ERROR!</v>
      </c>
      <c r="AD49" s="285" t="str">
        <f>IF(AND('Mapa de Riesgos de Corrupción'!$AC$14="Muy Baja",'Mapa de Riesgos de Corrupción'!$AE$14="Mayor"),CONCATENATE("R4C",'Mapa de Riesgos de Corrupción'!$R$14),"")</f>
        <v/>
      </c>
      <c r="AE49" s="285" t="str">
        <f>IF(AND('Mapa de Riesgos de Corrupción'!#REF!="Muy Baja",'Mapa de Riesgos de Corrupción'!#REF!="Mayor"),CONCATENATE("R4C",'Mapa de Riesgos de Corrupción'!#REF!),"")</f>
        <v>#ERROR!</v>
      </c>
      <c r="AF49" s="285" t="str">
        <f>IF(AND('Mapa de Riesgos de Corrupción'!#REF!="Muy Baja",'Mapa de Riesgos de Corrupción'!#REF!="Mayor"),CONCATENATE("R4C",'Mapa de Riesgos de Corrupción'!#REF!),"")</f>
        <v>#ERROR!</v>
      </c>
      <c r="AG49" s="286" t="str">
        <f>IF(AND('Mapa de Riesgos de Corrupción'!$AC$15="Muy Baja",'Mapa de Riesgos de Corrupción'!$AE$15="Mayor"),CONCATENATE("R4C",'Mapa de Riesgos de Corrupción'!$R$15),"")</f>
        <v/>
      </c>
      <c r="AH49" s="287" t="str">
        <f>IF(AND('Mapa de Riesgos de Corrupción'!$AC$13="Muy Baja",'Mapa de Riesgos de Corrupción'!$AE$13="Catastrófico"),CONCATENATE("R4C",'Mapa de Riesgos de Corrupción'!$R$13),"")</f>
        <v/>
      </c>
      <c r="AI49" s="288" t="str">
        <f>IF(AND('Mapa de Riesgos de Corrupción'!#REF!="Muy Baja",'Mapa de Riesgos de Corrupción'!#REF!="Catastrófico"),CONCATENATE("R4C",'Mapa de Riesgos de Corrupción'!#REF!),"")</f>
        <v>#ERROR!</v>
      </c>
      <c r="AJ49" s="288" t="str">
        <f>IF(AND('Mapa de Riesgos de Corrupción'!$AC$14="Muy Baja",'Mapa de Riesgos de Corrupción'!$AE$14="Catastrófico"),CONCATENATE("R4C",'Mapa de Riesgos de Corrupción'!$R$14),"")</f>
        <v/>
      </c>
      <c r="AK49" s="288" t="str">
        <f>IF(AND('Mapa de Riesgos de Corrupción'!#REF!="Muy Baja",'Mapa de Riesgos de Corrupción'!#REF!="Catastrófico"),CONCATENATE("R4C",'Mapa de Riesgos de Corrupción'!#REF!),"")</f>
        <v>#ERROR!</v>
      </c>
      <c r="AL49" s="288" t="str">
        <f>IF(AND('Mapa de Riesgos de Corrupción'!#REF!="Muy Baja",'Mapa de Riesgos de Corrupción'!#REF!="Catastrófico"),CONCATENATE("R4C",'Mapa de Riesgos de Corrupción'!#REF!),"")</f>
        <v>#ERROR!</v>
      </c>
      <c r="AM49" s="289" t="str">
        <f>IF(AND('Mapa de Riesgos de Corrupción'!$AC$15="Muy Baja",'Mapa de Riesgos de Corrupción'!$AE$15="Catastrófico"),CONCATENATE("R4C",'Mapa de Riesgos de Corrupción'!$R$15),"")</f>
        <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row>
    <row r="50" ht="15.0" customHeight="1">
      <c r="A50" s="196"/>
      <c r="B50" s="200"/>
      <c r="D50" s="154"/>
      <c r="E50" s="10"/>
      <c r="I50" s="154"/>
      <c r="J50" s="311" t="str">
        <f>IF(AND('Mapa de Riesgos de Corrupción'!$AC$16="Muy Baja",'Mapa de Riesgos de Corrupción'!$AE$16="Leve"),CONCATENATE("R5C",'Mapa de Riesgos de Corrupción'!$R$16),"")</f>
        <v/>
      </c>
      <c r="K50" s="312" t="str">
        <f>IF(AND('Mapa de Riesgos de Corrupción'!#REF!="Muy Baja",'Mapa de Riesgos de Corrupción'!#REF!="Leve"),CONCATENATE("R5C",'Mapa de Riesgos de Corrupción'!#REF!),"")</f>
        <v>#ERROR!</v>
      </c>
      <c r="L50" s="312" t="str">
        <f>IF(AND('Mapa de Riesgos de Corrupción'!#REF!="Muy Baja",'Mapa de Riesgos de Corrupción'!#REF!="Leve"),CONCATENATE("R5C",'Mapa de Riesgos de Corrupción'!#REF!),"")</f>
        <v>#ERROR!</v>
      </c>
      <c r="M50" s="312" t="str">
        <f>IF(AND('Mapa de Riesgos de Corrupción'!$AC$17="Muy Baja",'Mapa de Riesgos de Corrupción'!$AE$17="Leve"),CONCATENATE("R5C",'Mapa de Riesgos de Corrupción'!$R$17),"")</f>
        <v/>
      </c>
      <c r="N50" s="312" t="str">
        <f>IF(AND('Mapa de Riesgos de Corrupción'!#REF!="Muy Baja",'Mapa de Riesgos de Corrupción'!#REF!="Leve"),CONCATENATE("R5C",'Mapa de Riesgos de Corrupción'!#REF!),"")</f>
        <v>#ERROR!</v>
      </c>
      <c r="O50" s="313" t="str">
        <f>IF(AND('Mapa de Riesgos de Corrupción'!$AC$18="Muy Baja",'Mapa de Riesgos de Corrupción'!$AE$18="Leve"),CONCATENATE("R5C",'Mapa de Riesgos de Corrupción'!$R$18),"")</f>
        <v/>
      </c>
      <c r="P50" s="311" t="str">
        <f>IF(AND('Mapa de Riesgos de Corrupción'!$AC$16="Muy Baja",'Mapa de Riesgos de Corrupción'!$AE$16="Menor"),CONCATENATE("R5C",'Mapa de Riesgos de Corrupción'!$R$16),"")</f>
        <v/>
      </c>
      <c r="Q50" s="312" t="str">
        <f>IF(AND('Mapa de Riesgos de Corrupción'!#REF!="Muy Baja",'Mapa de Riesgos de Corrupción'!#REF!="Menor"),CONCATENATE("R5C",'Mapa de Riesgos de Corrupción'!#REF!),"")</f>
        <v>#ERROR!</v>
      </c>
      <c r="R50" s="312" t="str">
        <f>IF(AND('Mapa de Riesgos de Corrupción'!#REF!="Muy Baja",'Mapa de Riesgos de Corrupción'!#REF!="Menor"),CONCATENATE("R5C",'Mapa de Riesgos de Corrupción'!#REF!),"")</f>
        <v>#ERROR!</v>
      </c>
      <c r="S50" s="312" t="str">
        <f>IF(AND('Mapa de Riesgos de Corrupción'!$AC$17="Muy Baja",'Mapa de Riesgos de Corrupción'!$AE$17="Menor"),CONCATENATE("R5C",'Mapa de Riesgos de Corrupción'!$R$17),"")</f>
        <v/>
      </c>
      <c r="T50" s="312" t="str">
        <f>IF(AND('Mapa de Riesgos de Corrupción'!#REF!="Muy Baja",'Mapa de Riesgos de Corrupción'!#REF!="Menor"),CONCATENATE("R5C",'Mapa de Riesgos de Corrupción'!#REF!),"")</f>
        <v>#ERROR!</v>
      </c>
      <c r="U50" s="313" t="str">
        <f>IF(AND('Mapa de Riesgos de Corrupción'!$AC$18="Muy Baja",'Mapa de Riesgos de Corrupción'!$AE$18="Menor"),CONCATENATE("R5C",'Mapa de Riesgos de Corrupción'!$R$18),"")</f>
        <v/>
      </c>
      <c r="V50" s="300" t="str">
        <f>IF(AND('Mapa de Riesgos de Corrupción'!$AC$16="Muy Baja",'Mapa de Riesgos de Corrupción'!$AE$16="Moderado"),CONCATENATE("R5C",'Mapa de Riesgos de Corrupción'!$R$16),"")</f>
        <v/>
      </c>
      <c r="W50" s="301" t="str">
        <f>IF(AND('Mapa de Riesgos de Corrupción'!#REF!="Muy Baja",'Mapa de Riesgos de Corrupción'!#REF!="Moderado"),CONCATENATE("R5C",'Mapa de Riesgos de Corrupción'!#REF!),"")</f>
        <v>#ERROR!</v>
      </c>
      <c r="X50" s="301" t="str">
        <f>IF(AND('Mapa de Riesgos de Corrupción'!#REF!="Muy Baja",'Mapa de Riesgos de Corrupción'!#REF!="Moderado"),CONCATENATE("R5C",'Mapa de Riesgos de Corrupción'!#REF!),"")</f>
        <v>#ERROR!</v>
      </c>
      <c r="Y50" s="301" t="str">
        <f>IF(AND('Mapa de Riesgos de Corrupción'!$AC$17="Muy Baja",'Mapa de Riesgos de Corrupción'!$AE$17="Moderado"),CONCATENATE("R5C",'Mapa de Riesgos de Corrupción'!$R$17),"")</f>
        <v/>
      </c>
      <c r="Z50" s="301" t="str">
        <f>IF(AND('Mapa de Riesgos de Corrupción'!#REF!="Muy Baja",'Mapa de Riesgos de Corrupción'!#REF!="Moderado"),CONCATENATE("R5C",'Mapa de Riesgos de Corrupción'!#REF!),"")</f>
        <v>#ERROR!</v>
      </c>
      <c r="AA50" s="302" t="str">
        <f>IF(AND('Mapa de Riesgos de Corrupción'!$AC$18="Muy Baja",'Mapa de Riesgos de Corrupción'!$AE$18="Moderado"),CONCATENATE("R5C",'Mapa de Riesgos de Corrupción'!$R$18),"")</f>
        <v/>
      </c>
      <c r="AB50" s="284" t="str">
        <f>IF(AND('Mapa de Riesgos de Corrupción'!$AC$16="Muy Baja",'Mapa de Riesgos de Corrupción'!$AE$16="Mayor"),CONCATENATE("R5C",'Mapa de Riesgos de Corrupción'!$R$16),"")</f>
        <v/>
      </c>
      <c r="AC50" s="285" t="str">
        <f>IF(AND('Mapa de Riesgos de Corrupción'!#REF!="Muy Baja",'Mapa de Riesgos de Corrupción'!#REF!="Mayor"),CONCATENATE("R5C",'Mapa de Riesgos de Corrupción'!#REF!),"")</f>
        <v>#ERROR!</v>
      </c>
      <c r="AD50" s="285" t="str">
        <f>IF(AND('Mapa de Riesgos de Corrupción'!#REF!="Muy Baja",'Mapa de Riesgos de Corrupción'!#REF!="Mayor"),CONCATENATE("R5C",'Mapa de Riesgos de Corrupción'!#REF!),"")</f>
        <v>#ERROR!</v>
      </c>
      <c r="AE50" s="285" t="str">
        <f>IF(AND('Mapa de Riesgos de Corrupción'!$AC$17="Muy Baja",'Mapa de Riesgos de Corrupción'!$AE$17="Mayor"),CONCATENATE("R5C",'Mapa de Riesgos de Corrupción'!$R$17),"")</f>
        <v>R5C10</v>
      </c>
      <c r="AF50" s="285" t="str">
        <f>IF(AND('Mapa de Riesgos de Corrupción'!#REF!="Muy Baja",'Mapa de Riesgos de Corrupción'!#REF!="Mayor"),CONCATENATE("R5C",'Mapa de Riesgos de Corrupción'!#REF!),"")</f>
        <v>#ERROR!</v>
      </c>
      <c r="AG50" s="286" t="str">
        <f>IF(AND('Mapa de Riesgos de Corrupción'!$AC$18="Muy Baja",'Mapa de Riesgos de Corrupción'!$AE$18="Mayor"),CONCATENATE("R5C",'Mapa de Riesgos de Corrupción'!$R$18),"")</f>
        <v/>
      </c>
      <c r="AH50" s="287" t="str">
        <f>IF(AND('Mapa de Riesgos de Corrupción'!$AC$16="Muy Baja",'Mapa de Riesgos de Corrupción'!$AE$16="Catastrófico"),CONCATENATE("R5C",'Mapa de Riesgos de Corrupción'!$R$16),"")</f>
        <v/>
      </c>
      <c r="AI50" s="288" t="str">
        <f>IF(AND('Mapa de Riesgos de Corrupción'!#REF!="Muy Baja",'Mapa de Riesgos de Corrupción'!#REF!="Catastrófico"),CONCATENATE("R5C",'Mapa de Riesgos de Corrupción'!#REF!),"")</f>
        <v>#ERROR!</v>
      </c>
      <c r="AJ50" s="288" t="str">
        <f>IF(AND('Mapa de Riesgos de Corrupción'!#REF!="Muy Baja",'Mapa de Riesgos de Corrupción'!#REF!="Catastrófico"),CONCATENATE("R5C",'Mapa de Riesgos de Corrupción'!#REF!),"")</f>
        <v>#ERROR!</v>
      </c>
      <c r="AK50" s="288" t="str">
        <f>IF(AND('Mapa de Riesgos de Corrupción'!$AC$17="Muy Baja",'Mapa de Riesgos de Corrupción'!$AE$17="Catastrófico"),CONCATENATE("R5C",'Mapa de Riesgos de Corrupción'!$R$17),"")</f>
        <v/>
      </c>
      <c r="AL50" s="288" t="str">
        <f>IF(AND('Mapa de Riesgos de Corrupción'!#REF!="Muy Baja",'Mapa de Riesgos de Corrupción'!#REF!="Catastrófico"),CONCATENATE("R5C",'Mapa de Riesgos de Corrupción'!#REF!),"")</f>
        <v>#ERROR!</v>
      </c>
      <c r="AM50" s="289" t="str">
        <f>IF(AND('Mapa de Riesgos de Corrupción'!$AC$18="Muy Baja",'Mapa de Riesgos de Corrupción'!$AE$18="Catastrófico"),CONCATENATE("R5C",'Mapa de Riesgos de Corrupción'!$R$18),"")</f>
        <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row>
    <row r="51" ht="15.0" customHeight="1">
      <c r="A51" s="196"/>
      <c r="B51" s="200"/>
      <c r="D51" s="154"/>
      <c r="E51" s="10"/>
      <c r="I51" s="154"/>
      <c r="J51" s="311" t="str">
        <f>IF(AND('Mapa de Riesgos de Corrupción'!#REF!="Muy Baja",'Mapa de Riesgos de Corrupción'!#REF!="Leve"),CONCATENATE("R6C",'Mapa de Riesgos de Corrupción'!#REF!),"")</f>
        <v>#ERROR!</v>
      </c>
      <c r="K51" s="312" t="str">
        <f>IF(AND('Mapa de Riesgos de Corrupción'!#REF!="Muy Baja",'Mapa de Riesgos de Corrupción'!#REF!="Leve"),CONCATENATE("R6C",'Mapa de Riesgos de Corrupción'!#REF!),"")</f>
        <v>#ERROR!</v>
      </c>
      <c r="L51" s="312" t="str">
        <f>IF(AND('Mapa de Riesgos de Corrupción'!#REF!="Muy Baja",'Mapa de Riesgos de Corrupción'!#REF!="Leve"),CONCATENATE("R6C",'Mapa de Riesgos de Corrupción'!#REF!),"")</f>
        <v>#ERROR!</v>
      </c>
      <c r="M51" s="312" t="str">
        <f>IF(AND('Mapa de Riesgos de Corrupción'!#REF!="Muy Baja",'Mapa de Riesgos de Corrupción'!#REF!="Leve"),CONCATENATE("R6C",'Mapa de Riesgos de Corrupción'!#REF!),"")</f>
        <v>#ERROR!</v>
      </c>
      <c r="N51" s="312" t="str">
        <f>IF(AND('Mapa de Riesgos de Corrupción'!#REF!="Muy Baja",'Mapa de Riesgos de Corrupción'!#REF!="Leve"),CONCATENATE("R6C",'Mapa de Riesgos de Corrupción'!#REF!),"")</f>
        <v>#ERROR!</v>
      </c>
      <c r="O51" s="313" t="str">
        <f>IF(AND('Mapa de Riesgos de Corrupción'!#REF!="Muy Baja",'Mapa de Riesgos de Corrupción'!#REF!="Leve"),CONCATENATE("R6C",'Mapa de Riesgos de Corrupción'!#REF!),"")</f>
        <v>#ERROR!</v>
      </c>
      <c r="P51" s="311" t="str">
        <f>IF(AND('Mapa de Riesgos de Corrupción'!#REF!="Muy Baja",'Mapa de Riesgos de Corrupción'!#REF!="Menor"),CONCATENATE("R6C",'Mapa de Riesgos de Corrupción'!#REF!),"")</f>
        <v>#ERROR!</v>
      </c>
      <c r="Q51" s="312" t="str">
        <f>IF(AND('Mapa de Riesgos de Corrupción'!#REF!="Muy Baja",'Mapa de Riesgos de Corrupción'!#REF!="Menor"),CONCATENATE("R6C",'Mapa de Riesgos de Corrupción'!#REF!),"")</f>
        <v>#ERROR!</v>
      </c>
      <c r="R51" s="312" t="str">
        <f>IF(AND('Mapa de Riesgos de Corrupción'!#REF!="Muy Baja",'Mapa de Riesgos de Corrupción'!#REF!="Menor"),CONCATENATE("R6C",'Mapa de Riesgos de Corrupción'!#REF!),"")</f>
        <v>#ERROR!</v>
      </c>
      <c r="S51" s="312" t="str">
        <f>IF(AND('Mapa de Riesgos de Corrupción'!#REF!="Muy Baja",'Mapa de Riesgos de Corrupción'!#REF!="Menor"),CONCATENATE("R6C",'Mapa de Riesgos de Corrupción'!#REF!),"")</f>
        <v>#ERROR!</v>
      </c>
      <c r="T51" s="312" t="str">
        <f>IF(AND('Mapa de Riesgos de Corrupción'!#REF!="Muy Baja",'Mapa de Riesgos de Corrupción'!#REF!="Menor"),CONCATENATE("R6C",'Mapa de Riesgos de Corrupción'!#REF!),"")</f>
        <v>#ERROR!</v>
      </c>
      <c r="U51" s="313" t="str">
        <f>IF(AND('Mapa de Riesgos de Corrupción'!#REF!="Muy Baja",'Mapa de Riesgos de Corrupción'!#REF!="Menor"),CONCATENATE("R6C",'Mapa de Riesgos de Corrupción'!#REF!),"")</f>
        <v>#ERROR!</v>
      </c>
      <c r="V51" s="300" t="str">
        <f>IF(AND('Mapa de Riesgos de Corrupción'!#REF!="Muy Baja",'Mapa de Riesgos de Corrupción'!#REF!="Moderado"),CONCATENATE("R6C",'Mapa de Riesgos de Corrupción'!#REF!),"")</f>
        <v>#ERROR!</v>
      </c>
      <c r="W51" s="301" t="str">
        <f>IF(AND('Mapa de Riesgos de Corrupción'!#REF!="Muy Baja",'Mapa de Riesgos de Corrupción'!#REF!="Moderado"),CONCATENATE("R6C",'Mapa de Riesgos de Corrupción'!#REF!),"")</f>
        <v>#ERROR!</v>
      </c>
      <c r="X51" s="301" t="str">
        <f>IF(AND('Mapa de Riesgos de Corrupción'!#REF!="Muy Baja",'Mapa de Riesgos de Corrupción'!#REF!="Moderado"),CONCATENATE("R6C",'Mapa de Riesgos de Corrupción'!#REF!),"")</f>
        <v>#ERROR!</v>
      </c>
      <c r="Y51" s="301" t="str">
        <f>IF(AND('Mapa de Riesgos de Corrupción'!#REF!="Muy Baja",'Mapa de Riesgos de Corrupción'!#REF!="Moderado"),CONCATENATE("R6C",'Mapa de Riesgos de Corrupción'!#REF!),"")</f>
        <v>#ERROR!</v>
      </c>
      <c r="Z51" s="301" t="str">
        <f>IF(AND('Mapa de Riesgos de Corrupción'!#REF!="Muy Baja",'Mapa de Riesgos de Corrupción'!#REF!="Moderado"),CONCATENATE("R6C",'Mapa de Riesgos de Corrupción'!#REF!),"")</f>
        <v>#ERROR!</v>
      </c>
      <c r="AA51" s="302" t="str">
        <f>IF(AND('Mapa de Riesgos de Corrupción'!#REF!="Muy Baja",'Mapa de Riesgos de Corrupción'!#REF!="Moderado"),CONCATENATE("R6C",'Mapa de Riesgos de Corrupción'!#REF!),"")</f>
        <v>#ERROR!</v>
      </c>
      <c r="AB51" s="284" t="str">
        <f>IF(AND('Mapa de Riesgos de Corrupción'!#REF!="Muy Baja",'Mapa de Riesgos de Corrupción'!#REF!="Mayor"),CONCATENATE("R6C",'Mapa de Riesgos de Corrupción'!#REF!),"")</f>
        <v>#ERROR!</v>
      </c>
      <c r="AC51" s="285" t="str">
        <f>IF(AND('Mapa de Riesgos de Corrupción'!#REF!="Muy Baja",'Mapa de Riesgos de Corrupción'!#REF!="Mayor"),CONCATENATE("R6C",'Mapa de Riesgos de Corrupción'!#REF!),"")</f>
        <v>#ERROR!</v>
      </c>
      <c r="AD51" s="285" t="str">
        <f>IF(AND('Mapa de Riesgos de Corrupción'!#REF!="Muy Baja",'Mapa de Riesgos de Corrupción'!#REF!="Mayor"),CONCATENATE("R6C",'Mapa de Riesgos de Corrupción'!#REF!),"")</f>
        <v>#ERROR!</v>
      </c>
      <c r="AE51" s="285" t="str">
        <f>IF(AND('Mapa de Riesgos de Corrupción'!#REF!="Muy Baja",'Mapa de Riesgos de Corrupción'!#REF!="Mayor"),CONCATENATE("R6C",'Mapa de Riesgos de Corrupción'!#REF!),"")</f>
        <v>#ERROR!</v>
      </c>
      <c r="AF51" s="285" t="str">
        <f>IF(AND('Mapa de Riesgos de Corrupción'!#REF!="Muy Baja",'Mapa de Riesgos de Corrupción'!#REF!="Mayor"),CONCATENATE("R6C",'Mapa de Riesgos de Corrupción'!#REF!),"")</f>
        <v>#ERROR!</v>
      </c>
      <c r="AG51" s="286" t="str">
        <f>IF(AND('Mapa de Riesgos de Corrupción'!#REF!="Muy Baja",'Mapa de Riesgos de Corrupción'!#REF!="Mayor"),CONCATENATE("R6C",'Mapa de Riesgos de Corrupción'!#REF!),"")</f>
        <v>#ERROR!</v>
      </c>
      <c r="AH51" s="287" t="str">
        <f>IF(AND('Mapa de Riesgos de Corrupción'!#REF!="Muy Baja",'Mapa de Riesgos de Corrupción'!#REF!="Catastrófico"),CONCATENATE("R6C",'Mapa de Riesgos de Corrupción'!#REF!),"")</f>
        <v>#ERROR!</v>
      </c>
      <c r="AI51" s="288" t="str">
        <f>IF(AND('Mapa de Riesgos de Corrupción'!#REF!="Muy Baja",'Mapa de Riesgos de Corrupción'!#REF!="Catastrófico"),CONCATENATE("R6C",'Mapa de Riesgos de Corrupción'!#REF!),"")</f>
        <v>#ERROR!</v>
      </c>
      <c r="AJ51" s="288" t="str">
        <f>IF(AND('Mapa de Riesgos de Corrupción'!#REF!="Muy Baja",'Mapa de Riesgos de Corrupción'!#REF!="Catastrófico"),CONCATENATE("R6C",'Mapa de Riesgos de Corrupción'!#REF!),"")</f>
        <v>#ERROR!</v>
      </c>
      <c r="AK51" s="288" t="str">
        <f>IF(AND('Mapa de Riesgos de Corrupción'!#REF!="Muy Baja",'Mapa de Riesgos de Corrupción'!#REF!="Catastrófico"),CONCATENATE("R6C",'Mapa de Riesgos de Corrupción'!#REF!),"")</f>
        <v>#ERROR!</v>
      </c>
      <c r="AL51" s="288" t="str">
        <f>IF(AND('Mapa de Riesgos de Corrupción'!#REF!="Muy Baja",'Mapa de Riesgos de Corrupción'!#REF!="Catastrófico"),CONCATENATE("R6C",'Mapa de Riesgos de Corrupción'!#REF!),"")</f>
        <v>#ERROR!</v>
      </c>
      <c r="AM51" s="289" t="str">
        <f>IF(AND('Mapa de Riesgos de Corrupción'!#REF!="Muy Baja",'Mapa de Riesgos de Corrupción'!#REF!="Catastrófico"),CONCATENATE("R6C",'Mapa de Riesgos de Corrupción'!#REF!),"")</f>
        <v>#ERROR!</v>
      </c>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row>
    <row r="52" ht="15.0" customHeight="1">
      <c r="A52" s="196"/>
      <c r="B52" s="200"/>
      <c r="D52" s="154"/>
      <c r="E52" s="10"/>
      <c r="I52" s="154"/>
      <c r="J52" s="311" t="str">
        <f>IF(AND('Mapa de Riesgos de Corrupción'!#REF!="Muy Baja",'Mapa de Riesgos de Corrupción'!#REF!="Leve"),CONCATENATE("R7C",'Mapa de Riesgos de Corrupción'!#REF!),"")</f>
        <v>#ERROR!</v>
      </c>
      <c r="K52" s="312" t="str">
        <f>IF(AND('Mapa de Riesgos de Corrupción'!$AC$19="Muy Baja",'Mapa de Riesgos de Corrupción'!$AE$19="Leve"),CONCATENATE("R7C",'Mapa de Riesgos de Corrupción'!$R$19),"")</f>
        <v/>
      </c>
      <c r="L52" s="312" t="str">
        <f>IF(AND('Mapa de Riesgos de Corrupción'!#REF!="Muy Baja",'Mapa de Riesgos de Corrupción'!#REF!="Leve"),CONCATENATE("R7C",'Mapa de Riesgos de Corrupción'!#REF!),"")</f>
        <v>#ERROR!</v>
      </c>
      <c r="M52" s="312" t="str">
        <f>IF(AND('Mapa de Riesgos de Corrupción'!$AC$20="Muy Baja",'Mapa de Riesgos de Corrupción'!$AE$20="Leve"),CONCATENATE("R7C",'Mapa de Riesgos de Corrupción'!$R$20),"")</f>
        <v/>
      </c>
      <c r="N52" s="312" t="str">
        <f>IF(AND('Mapa de Riesgos de Corrupción'!#REF!="Muy Baja",'Mapa de Riesgos de Corrupción'!#REF!="Leve"),CONCATENATE("R7C",'Mapa de Riesgos de Corrupción'!#REF!),"")</f>
        <v>#ERROR!</v>
      </c>
      <c r="O52" s="313" t="str">
        <f>IF(AND('Mapa de Riesgos de Corrupción'!#REF!="Muy Baja",'Mapa de Riesgos de Corrupción'!#REF!="Leve"),CONCATENATE("R7C",'Mapa de Riesgos de Corrupción'!#REF!),"")</f>
        <v>#ERROR!</v>
      </c>
      <c r="P52" s="311" t="str">
        <f>IF(AND('Mapa de Riesgos de Corrupción'!#REF!="Muy Baja",'Mapa de Riesgos de Corrupción'!#REF!="Menor"),CONCATENATE("R7C",'Mapa de Riesgos de Corrupción'!#REF!),"")</f>
        <v>#ERROR!</v>
      </c>
      <c r="Q52" s="312" t="str">
        <f>IF(AND('Mapa de Riesgos de Corrupción'!$AC$19="Muy Baja",'Mapa de Riesgos de Corrupción'!$AE$19="Menor"),CONCATENATE("R7C",'Mapa de Riesgos de Corrupción'!$R$19),"")</f>
        <v/>
      </c>
      <c r="R52" s="312" t="str">
        <f>IF(AND('Mapa de Riesgos de Corrupción'!#REF!="Muy Baja",'Mapa de Riesgos de Corrupción'!#REF!="Menor"),CONCATENATE("R7C",'Mapa de Riesgos de Corrupción'!#REF!),"")</f>
        <v>#ERROR!</v>
      </c>
      <c r="S52" s="312" t="str">
        <f>IF(AND('Mapa de Riesgos de Corrupción'!$AC$20="Muy Baja",'Mapa de Riesgos de Corrupción'!$AE$20="Menor"),CONCATENATE("R7C",'Mapa de Riesgos de Corrupción'!$R$20),"")</f>
        <v/>
      </c>
      <c r="T52" s="312" t="str">
        <f>IF(AND('Mapa de Riesgos de Corrupción'!#REF!="Muy Baja",'Mapa de Riesgos de Corrupción'!#REF!="Menor"),CONCATENATE("R7C",'Mapa de Riesgos de Corrupción'!#REF!),"")</f>
        <v>#ERROR!</v>
      </c>
      <c r="U52" s="313" t="str">
        <f>IF(AND('Mapa de Riesgos de Corrupción'!#REF!="Muy Baja",'Mapa de Riesgos de Corrupción'!#REF!="Menor"),CONCATENATE("R7C",'Mapa de Riesgos de Corrupción'!#REF!),"")</f>
        <v>#ERROR!</v>
      </c>
      <c r="V52" s="300" t="str">
        <f>IF(AND('Mapa de Riesgos de Corrupción'!#REF!="Muy Baja",'Mapa de Riesgos de Corrupción'!#REF!="Moderado"),CONCATENATE("R7C",'Mapa de Riesgos de Corrupción'!#REF!),"")</f>
        <v>#ERROR!</v>
      </c>
      <c r="W52" s="301" t="str">
        <f>IF(AND('Mapa de Riesgos de Corrupción'!$AC$19="Muy Baja",'Mapa de Riesgos de Corrupción'!$AE$19="Moderado"),CONCATENATE("R7C",'Mapa de Riesgos de Corrupción'!$R$19),"")</f>
        <v/>
      </c>
      <c r="X52" s="301" t="str">
        <f>IF(AND('Mapa de Riesgos de Corrupción'!#REF!="Muy Baja",'Mapa de Riesgos de Corrupción'!#REF!="Moderado"),CONCATENATE("R7C",'Mapa de Riesgos de Corrupción'!#REF!),"")</f>
        <v>#ERROR!</v>
      </c>
      <c r="Y52" s="301" t="str">
        <f>IF(AND('Mapa de Riesgos de Corrupción'!$AC$20="Muy Baja",'Mapa de Riesgos de Corrupción'!$AE$20="Moderado"),CONCATENATE("R7C",'Mapa de Riesgos de Corrupción'!$R$20),"")</f>
        <v/>
      </c>
      <c r="Z52" s="301" t="str">
        <f>IF(AND('Mapa de Riesgos de Corrupción'!#REF!="Muy Baja",'Mapa de Riesgos de Corrupción'!#REF!="Moderado"),CONCATENATE("R7C",'Mapa de Riesgos de Corrupción'!#REF!),"")</f>
        <v>#ERROR!</v>
      </c>
      <c r="AA52" s="302" t="str">
        <f>IF(AND('Mapa de Riesgos de Corrupción'!#REF!="Muy Baja",'Mapa de Riesgos de Corrupción'!#REF!="Moderado"),CONCATENATE("R7C",'Mapa de Riesgos de Corrupción'!#REF!),"")</f>
        <v>#ERROR!</v>
      </c>
      <c r="AB52" s="284" t="str">
        <f>IF(AND('Mapa de Riesgos de Corrupción'!#REF!="Muy Baja",'Mapa de Riesgos de Corrupción'!#REF!="Mayor"),CONCATENATE("R7C",'Mapa de Riesgos de Corrupción'!#REF!),"")</f>
        <v>#ERROR!</v>
      </c>
      <c r="AC52" s="285" t="str">
        <f>IF(AND('Mapa de Riesgos de Corrupción'!$AC$19="Muy Baja",'Mapa de Riesgos de Corrupción'!$AE$19="Mayor"),CONCATENATE("R7C",'Mapa de Riesgos de Corrupción'!$R$19),"")</f>
        <v/>
      </c>
      <c r="AD52" s="285" t="str">
        <f>IF(AND('Mapa de Riesgos de Corrupción'!#REF!="Muy Baja",'Mapa de Riesgos de Corrupción'!#REF!="Mayor"),CONCATENATE("R7C",'Mapa de Riesgos de Corrupción'!#REF!),"")</f>
        <v>#ERROR!</v>
      </c>
      <c r="AE52" s="285" t="str">
        <f>IF(AND('Mapa de Riesgos de Corrupción'!$AC$20="Muy Baja",'Mapa de Riesgos de Corrupción'!$AE$20="Mayor"),CONCATENATE("R7C",'Mapa de Riesgos de Corrupción'!$R$20),"")</f>
        <v/>
      </c>
      <c r="AF52" s="285" t="str">
        <f>IF(AND('Mapa de Riesgos de Corrupción'!#REF!="Muy Baja",'Mapa de Riesgos de Corrupción'!#REF!="Mayor"),CONCATENATE("R7C",'Mapa de Riesgos de Corrupción'!#REF!),"")</f>
        <v>#ERROR!</v>
      </c>
      <c r="AG52" s="286" t="str">
        <f>IF(AND('Mapa de Riesgos de Corrupción'!#REF!="Muy Baja",'Mapa de Riesgos de Corrupción'!#REF!="Mayor"),CONCATENATE("R7C",'Mapa de Riesgos de Corrupción'!#REF!),"")</f>
        <v>#ERROR!</v>
      </c>
      <c r="AH52" s="287" t="str">
        <f>IF(AND('Mapa de Riesgos de Corrupción'!#REF!="Muy Baja",'Mapa de Riesgos de Corrupción'!#REF!="Catastrófico"),CONCATENATE("R7C",'Mapa de Riesgos de Corrupción'!#REF!),"")</f>
        <v>#ERROR!</v>
      </c>
      <c r="AI52" s="288" t="str">
        <f>IF(AND('Mapa de Riesgos de Corrupción'!$AC$19="Muy Baja",'Mapa de Riesgos de Corrupción'!$AE$19="Catastrófico"),CONCATENATE("R7C",'Mapa de Riesgos de Corrupción'!$R$19),"")</f>
        <v/>
      </c>
      <c r="AJ52" s="288" t="str">
        <f>IF(AND('Mapa de Riesgos de Corrupción'!#REF!="Muy Baja",'Mapa de Riesgos de Corrupción'!#REF!="Catastrófico"),CONCATENATE("R7C",'Mapa de Riesgos de Corrupción'!#REF!),"")</f>
        <v>#ERROR!</v>
      </c>
      <c r="AK52" s="288" t="str">
        <f>IF(AND('Mapa de Riesgos de Corrupción'!$AC$20="Muy Baja",'Mapa de Riesgos de Corrupción'!$AE$20="Catastrófico"),CONCATENATE("R7C",'Mapa de Riesgos de Corrupción'!$R$20),"")</f>
        <v/>
      </c>
      <c r="AL52" s="288" t="str">
        <f>IF(AND('Mapa de Riesgos de Corrupción'!#REF!="Muy Baja",'Mapa de Riesgos de Corrupción'!#REF!="Catastrófico"),CONCATENATE("R7C",'Mapa de Riesgos de Corrupción'!#REF!),"")</f>
        <v>#ERROR!</v>
      </c>
      <c r="AM52" s="289" t="str">
        <f>IF(AND('Mapa de Riesgos de Corrupción'!#REF!="Muy Baja",'Mapa de Riesgos de Corrupción'!#REF!="Catastrófico"),CONCATENATE("R7C",'Mapa de Riesgos de Corrupción'!#REF!),"")</f>
        <v>#ERROR!</v>
      </c>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row>
    <row r="53" ht="15.0" customHeight="1">
      <c r="A53" s="196"/>
      <c r="B53" s="200"/>
      <c r="D53" s="154"/>
      <c r="E53" s="10"/>
      <c r="I53" s="154"/>
      <c r="J53" s="311" t="str">
        <f>IF(AND('Mapa de Riesgos de Corrupción'!#REF!="Muy Baja",'Mapa de Riesgos de Corrupción'!#REF!="Leve"),CONCATENATE("R8C",'Mapa de Riesgos de Corrupción'!#REF!),"")</f>
        <v>#ERROR!</v>
      </c>
      <c r="K53" s="312" t="str">
        <f>IF(AND('Mapa de Riesgos de Corrupción'!#REF!="Muy Baja",'Mapa de Riesgos de Corrupción'!#REF!="Leve"),CONCATENATE("R8C",'Mapa de Riesgos de Corrupción'!#REF!),"")</f>
        <v>#ERROR!</v>
      </c>
      <c r="L53" s="312" t="str">
        <f>IF(AND('Mapa de Riesgos de Corrupción'!#REF!="Muy Baja",'Mapa de Riesgos de Corrupción'!#REF!="Leve"),CONCATENATE("R8C",'Mapa de Riesgos de Corrupción'!#REF!),"")</f>
        <v>#ERROR!</v>
      </c>
      <c r="M53" s="312" t="str">
        <f>IF(AND('Mapa de Riesgos de Corrupción'!#REF!="Muy Baja",'Mapa de Riesgos de Corrupción'!#REF!="Leve"),CONCATENATE("R8C",'Mapa de Riesgos de Corrupción'!#REF!),"")</f>
        <v>#ERROR!</v>
      </c>
      <c r="N53" s="312" t="str">
        <f>IF(AND('Mapa de Riesgos de Corrupción'!#REF!="Muy Baja",'Mapa de Riesgos de Corrupción'!#REF!="Leve"),CONCATENATE("R8C",'Mapa de Riesgos de Corrupción'!#REF!),"")</f>
        <v>#ERROR!</v>
      </c>
      <c r="O53" s="313" t="str">
        <f>IF(AND('Mapa de Riesgos de Corrupción'!#REF!="Muy Baja",'Mapa de Riesgos de Corrupción'!#REF!="Leve"),CONCATENATE("R8C",'Mapa de Riesgos de Corrupción'!#REF!),"")</f>
        <v>#ERROR!</v>
      </c>
      <c r="P53" s="311" t="str">
        <f>IF(AND('Mapa de Riesgos de Corrupción'!#REF!="Muy Baja",'Mapa de Riesgos de Corrupción'!#REF!="Menor"),CONCATENATE("R8C",'Mapa de Riesgos de Corrupción'!#REF!),"")</f>
        <v>#ERROR!</v>
      </c>
      <c r="Q53" s="312" t="str">
        <f>IF(AND('Mapa de Riesgos de Corrupción'!#REF!="Muy Baja",'Mapa de Riesgos de Corrupción'!#REF!="Menor"),CONCATENATE("R8C",'Mapa de Riesgos de Corrupción'!#REF!),"")</f>
        <v>#ERROR!</v>
      </c>
      <c r="R53" s="312" t="str">
        <f>IF(AND('Mapa de Riesgos de Corrupción'!#REF!="Muy Baja",'Mapa de Riesgos de Corrupción'!#REF!="Menor"),CONCATENATE("R8C",'Mapa de Riesgos de Corrupción'!#REF!),"")</f>
        <v>#ERROR!</v>
      </c>
      <c r="S53" s="312" t="str">
        <f>IF(AND('Mapa de Riesgos de Corrupción'!#REF!="Muy Baja",'Mapa de Riesgos de Corrupción'!#REF!="Menor"),CONCATENATE("R8C",'Mapa de Riesgos de Corrupción'!#REF!),"")</f>
        <v>#ERROR!</v>
      </c>
      <c r="T53" s="312" t="str">
        <f>IF(AND('Mapa de Riesgos de Corrupción'!#REF!="Muy Baja",'Mapa de Riesgos de Corrupción'!#REF!="Menor"),CONCATENATE("R8C",'Mapa de Riesgos de Corrupción'!#REF!),"")</f>
        <v>#ERROR!</v>
      </c>
      <c r="U53" s="313" t="str">
        <f>IF(AND('Mapa de Riesgos de Corrupción'!#REF!="Muy Baja",'Mapa de Riesgos de Corrupción'!#REF!="Menor"),CONCATENATE("R8C",'Mapa de Riesgos de Corrupción'!#REF!),"")</f>
        <v>#ERROR!</v>
      </c>
      <c r="V53" s="300" t="str">
        <f>IF(AND('Mapa de Riesgos de Corrupción'!#REF!="Muy Baja",'Mapa de Riesgos de Corrupción'!#REF!="Moderado"),CONCATENATE("R8C",'Mapa de Riesgos de Corrupción'!#REF!),"")</f>
        <v>#ERROR!</v>
      </c>
      <c r="W53" s="301" t="str">
        <f>IF(AND('Mapa de Riesgos de Corrupción'!#REF!="Muy Baja",'Mapa de Riesgos de Corrupción'!#REF!="Moderado"),CONCATENATE("R8C",'Mapa de Riesgos de Corrupción'!#REF!),"")</f>
        <v>#ERROR!</v>
      </c>
      <c r="X53" s="301" t="str">
        <f>IF(AND('Mapa de Riesgos de Corrupción'!#REF!="Muy Baja",'Mapa de Riesgos de Corrupción'!#REF!="Moderado"),CONCATENATE("R8C",'Mapa de Riesgos de Corrupción'!#REF!),"")</f>
        <v>#ERROR!</v>
      </c>
      <c r="Y53" s="301" t="str">
        <f>IF(AND('Mapa de Riesgos de Corrupción'!#REF!="Muy Baja",'Mapa de Riesgos de Corrupción'!#REF!="Moderado"),CONCATENATE("R8C",'Mapa de Riesgos de Corrupción'!#REF!),"")</f>
        <v>#ERROR!</v>
      </c>
      <c r="Z53" s="301" t="str">
        <f>IF(AND('Mapa de Riesgos de Corrupción'!#REF!="Muy Baja",'Mapa de Riesgos de Corrupción'!#REF!="Moderado"),CONCATENATE("R8C",'Mapa de Riesgos de Corrupción'!#REF!),"")</f>
        <v>#ERROR!</v>
      </c>
      <c r="AA53" s="302" t="str">
        <f>IF(AND('Mapa de Riesgos de Corrupción'!#REF!="Muy Baja",'Mapa de Riesgos de Corrupción'!#REF!="Moderado"),CONCATENATE("R8C",'Mapa de Riesgos de Corrupción'!#REF!),"")</f>
        <v>#ERROR!</v>
      </c>
      <c r="AB53" s="284" t="str">
        <f>IF(AND('Mapa de Riesgos de Corrupción'!#REF!="Muy Baja",'Mapa de Riesgos de Corrupción'!#REF!="Mayor"),CONCATENATE("R8C",'Mapa de Riesgos de Corrupción'!#REF!),"")</f>
        <v>#ERROR!</v>
      </c>
      <c r="AC53" s="285" t="str">
        <f>IF(AND('Mapa de Riesgos de Corrupción'!#REF!="Muy Baja",'Mapa de Riesgos de Corrupción'!#REF!="Mayor"),CONCATENATE("R8C",'Mapa de Riesgos de Corrupción'!#REF!),"")</f>
        <v>#ERROR!</v>
      </c>
      <c r="AD53" s="285" t="str">
        <f>IF(AND('Mapa de Riesgos de Corrupción'!#REF!="Muy Baja",'Mapa de Riesgos de Corrupción'!#REF!="Mayor"),CONCATENATE("R8C",'Mapa de Riesgos de Corrupción'!#REF!),"")</f>
        <v>#ERROR!</v>
      </c>
      <c r="AE53" s="285" t="str">
        <f>IF(AND('Mapa de Riesgos de Corrupción'!#REF!="Muy Baja",'Mapa de Riesgos de Corrupción'!#REF!="Mayor"),CONCATENATE("R8C",'Mapa de Riesgos de Corrupción'!#REF!),"")</f>
        <v>#ERROR!</v>
      </c>
      <c r="AF53" s="285" t="str">
        <f>IF(AND('Mapa de Riesgos de Corrupción'!#REF!="Muy Baja",'Mapa de Riesgos de Corrupción'!#REF!="Mayor"),CONCATENATE("R8C",'Mapa de Riesgos de Corrupción'!#REF!),"")</f>
        <v>#ERROR!</v>
      </c>
      <c r="AG53" s="286" t="str">
        <f>IF(AND('Mapa de Riesgos de Corrupción'!#REF!="Muy Baja",'Mapa de Riesgos de Corrupción'!#REF!="Mayor"),CONCATENATE("R8C",'Mapa de Riesgos de Corrupción'!#REF!),"")</f>
        <v>#ERROR!</v>
      </c>
      <c r="AH53" s="287" t="str">
        <f>IF(AND('Mapa de Riesgos de Corrupción'!#REF!="Muy Baja",'Mapa de Riesgos de Corrupción'!#REF!="Catastrófico"),CONCATENATE("R8C",'Mapa de Riesgos de Corrupción'!#REF!),"")</f>
        <v>#ERROR!</v>
      </c>
      <c r="AI53" s="288" t="str">
        <f>IF(AND('Mapa de Riesgos de Corrupción'!#REF!="Muy Baja",'Mapa de Riesgos de Corrupción'!#REF!="Catastrófico"),CONCATENATE("R8C",'Mapa de Riesgos de Corrupción'!#REF!),"")</f>
        <v>#ERROR!</v>
      </c>
      <c r="AJ53" s="288" t="str">
        <f>IF(AND('Mapa de Riesgos de Corrupción'!#REF!="Muy Baja",'Mapa de Riesgos de Corrupción'!#REF!="Catastrófico"),CONCATENATE("R8C",'Mapa de Riesgos de Corrupción'!#REF!),"")</f>
        <v>#ERROR!</v>
      </c>
      <c r="AK53" s="288" t="str">
        <f>IF(AND('Mapa de Riesgos de Corrupción'!#REF!="Muy Baja",'Mapa de Riesgos de Corrupción'!#REF!="Catastrófico"),CONCATENATE("R8C",'Mapa de Riesgos de Corrupción'!#REF!),"")</f>
        <v>#ERROR!</v>
      </c>
      <c r="AL53" s="288" t="str">
        <f>IF(AND('Mapa de Riesgos de Corrupción'!#REF!="Muy Baja",'Mapa de Riesgos de Corrupción'!#REF!="Catastrófico"),CONCATENATE("R8C",'Mapa de Riesgos de Corrupción'!#REF!),"")</f>
        <v>#ERROR!</v>
      </c>
      <c r="AM53" s="289" t="str">
        <f>IF(AND('Mapa de Riesgos de Corrupción'!#REF!="Muy Baja",'Mapa de Riesgos de Corrupción'!#REF!="Catastrófico"),CONCATENATE("R8C",'Mapa de Riesgos de Corrupción'!#REF!),"")</f>
        <v>#ERROR!</v>
      </c>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row>
    <row r="54" ht="15.0" customHeight="1">
      <c r="A54" s="196"/>
      <c r="B54" s="200"/>
      <c r="D54" s="154"/>
      <c r="E54" s="10"/>
      <c r="I54" s="154"/>
      <c r="J54" s="311" t="str">
        <f>IF(AND('Mapa de Riesgos de Corrupción'!#REF!="Muy Baja",'Mapa de Riesgos de Corrupción'!#REF!="Leve"),CONCATENATE("R9C",'Mapa de Riesgos de Corrupción'!#REF!),"")</f>
        <v>#ERROR!</v>
      </c>
      <c r="K54" s="312" t="str">
        <f>IF(AND('Mapa de Riesgos de Corrupción'!#REF!="Muy Baja",'Mapa de Riesgos de Corrupción'!#REF!="Leve"),CONCATENATE("R9C",'Mapa de Riesgos de Corrupción'!#REF!),"")</f>
        <v>#ERROR!</v>
      </c>
      <c r="L54" s="312" t="str">
        <f>IF(AND('Mapa de Riesgos de Corrupción'!#REF!="Muy Baja",'Mapa de Riesgos de Corrupción'!#REF!="Leve"),CONCATENATE("R9C",'Mapa de Riesgos de Corrupción'!#REF!),"")</f>
        <v>#ERROR!</v>
      </c>
      <c r="M54" s="312" t="str">
        <f>IF(AND('Mapa de Riesgos de Corrupción'!#REF!="Muy Baja",'Mapa de Riesgos de Corrupción'!#REF!="Leve"),CONCATENATE("R9C",'Mapa de Riesgos de Corrupción'!#REF!),"")</f>
        <v>#ERROR!</v>
      </c>
      <c r="N54" s="312" t="str">
        <f>IF(AND('Mapa de Riesgos de Corrupción'!#REF!="Muy Baja",'Mapa de Riesgos de Corrupción'!#REF!="Leve"),CONCATENATE("R9C",'Mapa de Riesgos de Corrupción'!#REF!),"")</f>
        <v>#ERROR!</v>
      </c>
      <c r="O54" s="313" t="str">
        <f>IF(AND('Mapa de Riesgos de Corrupción'!#REF!="Muy Baja",'Mapa de Riesgos de Corrupción'!#REF!="Leve"),CONCATENATE("R9C",'Mapa de Riesgos de Corrupción'!#REF!),"")</f>
        <v>#ERROR!</v>
      </c>
      <c r="P54" s="311" t="str">
        <f>IF(AND('Mapa de Riesgos de Corrupción'!#REF!="Muy Baja",'Mapa de Riesgos de Corrupción'!#REF!="Menor"),CONCATENATE("R9C",'Mapa de Riesgos de Corrupción'!#REF!),"")</f>
        <v>#ERROR!</v>
      </c>
      <c r="Q54" s="312" t="str">
        <f>IF(AND('Mapa de Riesgos de Corrupción'!#REF!="Muy Baja",'Mapa de Riesgos de Corrupción'!#REF!="Menor"),CONCATENATE("R9C",'Mapa de Riesgos de Corrupción'!#REF!),"")</f>
        <v>#ERROR!</v>
      </c>
      <c r="R54" s="312" t="str">
        <f>IF(AND('Mapa de Riesgos de Corrupción'!#REF!="Muy Baja",'Mapa de Riesgos de Corrupción'!#REF!="Menor"),CONCATENATE("R9C",'Mapa de Riesgos de Corrupción'!#REF!),"")</f>
        <v>#ERROR!</v>
      </c>
      <c r="S54" s="312" t="str">
        <f>IF(AND('Mapa de Riesgos de Corrupción'!#REF!="Muy Baja",'Mapa de Riesgos de Corrupción'!#REF!="Menor"),CONCATENATE("R9C",'Mapa de Riesgos de Corrupción'!#REF!),"")</f>
        <v>#ERROR!</v>
      </c>
      <c r="T54" s="312" t="str">
        <f>IF(AND('Mapa de Riesgos de Corrupción'!#REF!="Muy Baja",'Mapa de Riesgos de Corrupción'!#REF!="Menor"),CONCATENATE("R9C",'Mapa de Riesgos de Corrupción'!#REF!),"")</f>
        <v>#ERROR!</v>
      </c>
      <c r="U54" s="313" t="str">
        <f>IF(AND('Mapa de Riesgos de Corrupción'!#REF!="Muy Baja",'Mapa de Riesgos de Corrupción'!#REF!="Menor"),CONCATENATE("R9C",'Mapa de Riesgos de Corrupción'!#REF!),"")</f>
        <v>#ERROR!</v>
      </c>
      <c r="V54" s="300" t="str">
        <f>IF(AND('Mapa de Riesgos de Corrupción'!#REF!="Muy Baja",'Mapa de Riesgos de Corrupción'!#REF!="Moderado"),CONCATENATE("R9C",'Mapa de Riesgos de Corrupción'!#REF!),"")</f>
        <v>#ERROR!</v>
      </c>
      <c r="W54" s="301" t="str">
        <f>IF(AND('Mapa de Riesgos de Corrupción'!#REF!="Muy Baja",'Mapa de Riesgos de Corrupción'!#REF!="Moderado"),CONCATENATE("R9C",'Mapa de Riesgos de Corrupción'!#REF!),"")</f>
        <v>#ERROR!</v>
      </c>
      <c r="X54" s="301" t="str">
        <f>IF(AND('Mapa de Riesgos de Corrupción'!#REF!="Muy Baja",'Mapa de Riesgos de Corrupción'!#REF!="Moderado"),CONCATENATE("R9C",'Mapa de Riesgos de Corrupción'!#REF!),"")</f>
        <v>#ERROR!</v>
      </c>
      <c r="Y54" s="301" t="str">
        <f>IF(AND('Mapa de Riesgos de Corrupción'!#REF!="Muy Baja",'Mapa de Riesgos de Corrupción'!#REF!="Moderado"),CONCATENATE("R9C",'Mapa de Riesgos de Corrupción'!#REF!),"")</f>
        <v>#ERROR!</v>
      </c>
      <c r="Z54" s="301" t="str">
        <f>IF(AND('Mapa de Riesgos de Corrupción'!#REF!="Muy Baja",'Mapa de Riesgos de Corrupción'!#REF!="Moderado"),CONCATENATE("R9C",'Mapa de Riesgos de Corrupción'!#REF!),"")</f>
        <v>#ERROR!</v>
      </c>
      <c r="AA54" s="302" t="str">
        <f>IF(AND('Mapa de Riesgos de Corrupción'!#REF!="Muy Baja",'Mapa de Riesgos de Corrupción'!#REF!="Moderado"),CONCATENATE("R9C",'Mapa de Riesgos de Corrupción'!#REF!),"")</f>
        <v>#ERROR!</v>
      </c>
      <c r="AB54" s="284" t="str">
        <f>IF(AND('Mapa de Riesgos de Corrupción'!#REF!="Muy Baja",'Mapa de Riesgos de Corrupción'!#REF!="Mayor"),CONCATENATE("R9C",'Mapa de Riesgos de Corrupción'!#REF!),"")</f>
        <v>#ERROR!</v>
      </c>
      <c r="AC54" s="285" t="str">
        <f>IF(AND('Mapa de Riesgos de Corrupción'!#REF!="Muy Baja",'Mapa de Riesgos de Corrupción'!#REF!="Mayor"),CONCATENATE("R9C",'Mapa de Riesgos de Corrupción'!#REF!),"")</f>
        <v>#ERROR!</v>
      </c>
      <c r="AD54" s="285" t="str">
        <f>IF(AND('Mapa de Riesgos de Corrupción'!#REF!="Muy Baja",'Mapa de Riesgos de Corrupción'!#REF!="Mayor"),CONCATENATE("R9C",'Mapa de Riesgos de Corrupción'!#REF!),"")</f>
        <v>#ERROR!</v>
      </c>
      <c r="AE54" s="285" t="str">
        <f>IF(AND('Mapa de Riesgos de Corrupción'!#REF!="Muy Baja",'Mapa de Riesgos de Corrupción'!#REF!="Mayor"),CONCATENATE("R9C",'Mapa de Riesgos de Corrupción'!#REF!),"")</f>
        <v>#ERROR!</v>
      </c>
      <c r="AF54" s="285" t="str">
        <f>IF(AND('Mapa de Riesgos de Corrupción'!#REF!="Muy Baja",'Mapa de Riesgos de Corrupción'!#REF!="Mayor"),CONCATENATE("R9C",'Mapa de Riesgos de Corrupción'!#REF!),"")</f>
        <v>#ERROR!</v>
      </c>
      <c r="AG54" s="286" t="str">
        <f>IF(AND('Mapa de Riesgos de Corrupción'!#REF!="Muy Baja",'Mapa de Riesgos de Corrupción'!#REF!="Mayor"),CONCATENATE("R9C",'Mapa de Riesgos de Corrupción'!#REF!),"")</f>
        <v>#ERROR!</v>
      </c>
      <c r="AH54" s="287" t="str">
        <f>IF(AND('Mapa de Riesgos de Corrupción'!#REF!="Muy Baja",'Mapa de Riesgos de Corrupción'!#REF!="Catastrófico"),CONCATENATE("R9C",'Mapa de Riesgos de Corrupción'!#REF!),"")</f>
        <v>#ERROR!</v>
      </c>
      <c r="AI54" s="288" t="str">
        <f>IF(AND('Mapa de Riesgos de Corrupción'!#REF!="Muy Baja",'Mapa de Riesgos de Corrupción'!#REF!="Catastrófico"),CONCATENATE("R9C",'Mapa de Riesgos de Corrupción'!#REF!),"")</f>
        <v>#ERROR!</v>
      </c>
      <c r="AJ54" s="288" t="str">
        <f>IF(AND('Mapa de Riesgos de Corrupción'!#REF!="Muy Baja",'Mapa de Riesgos de Corrupción'!#REF!="Catastrófico"),CONCATENATE("R9C",'Mapa de Riesgos de Corrupción'!#REF!),"")</f>
        <v>#ERROR!</v>
      </c>
      <c r="AK54" s="288" t="str">
        <f>IF(AND('Mapa de Riesgos de Corrupción'!#REF!="Muy Baja",'Mapa de Riesgos de Corrupción'!#REF!="Catastrófico"),CONCATENATE("R9C",'Mapa de Riesgos de Corrupción'!#REF!),"")</f>
        <v>#ERROR!</v>
      </c>
      <c r="AL54" s="288" t="str">
        <f>IF(AND('Mapa de Riesgos de Corrupción'!#REF!="Muy Baja",'Mapa de Riesgos de Corrupción'!#REF!="Catastrófico"),CONCATENATE("R9C",'Mapa de Riesgos de Corrupción'!#REF!),"")</f>
        <v>#ERROR!</v>
      </c>
      <c r="AM54" s="289" t="str">
        <f>IF(AND('Mapa de Riesgos de Corrupción'!#REF!="Muy Baja",'Mapa de Riesgos de Corrupción'!#REF!="Catastrófico"),CONCATENATE("R9C",'Mapa de Riesgos de Corrupción'!#REF!),"")</f>
        <v>#ERROR!</v>
      </c>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row>
    <row r="55" ht="15.75" customHeight="1">
      <c r="A55" s="196"/>
      <c r="B55" s="200"/>
      <c r="D55" s="154"/>
      <c r="E55" s="11"/>
      <c r="F55" s="12"/>
      <c r="G55" s="12"/>
      <c r="H55" s="12"/>
      <c r="I55" s="218"/>
      <c r="J55" s="314" t="str">
        <f>IF(AND('Mapa de Riesgos de Corrupción'!#REF!="Muy Baja",'Mapa de Riesgos de Corrupción'!#REF!="Leve"),CONCATENATE("R10C",'Mapa de Riesgos de Corrupción'!#REF!),"")</f>
        <v>#ERROR!</v>
      </c>
      <c r="K55" s="315" t="str">
        <f>IF(AND('Mapa de Riesgos de Corrupción'!#REF!="Muy Baja",'Mapa de Riesgos de Corrupción'!#REF!="Leve"),CONCATENATE("R10C",'Mapa de Riesgos de Corrupción'!#REF!),"")</f>
        <v>#ERROR!</v>
      </c>
      <c r="L55" s="315" t="str">
        <f>IF(AND('Mapa de Riesgos de Corrupción'!#REF!="Muy Baja",'Mapa de Riesgos de Corrupción'!#REF!="Leve"),CONCATENATE("R10C",'Mapa de Riesgos de Corrupción'!#REF!),"")</f>
        <v>#ERROR!</v>
      </c>
      <c r="M55" s="315" t="str">
        <f>IF(AND('Mapa de Riesgos de Corrupción'!#REF!="Muy Baja",'Mapa de Riesgos de Corrupción'!#REF!="Leve"),CONCATENATE("R10C",'Mapa de Riesgos de Corrupción'!#REF!),"")</f>
        <v>#ERROR!</v>
      </c>
      <c r="N55" s="315" t="str">
        <f>IF(AND('Mapa de Riesgos de Corrupción'!#REF!="Muy Baja",'Mapa de Riesgos de Corrupción'!#REF!="Leve"),CONCATENATE("R10C",'Mapa de Riesgos de Corrupción'!#REF!),"")</f>
        <v>#ERROR!</v>
      </c>
      <c r="O55" s="316" t="str">
        <f>IF(AND('Mapa de Riesgos de Corrupción'!#REF!="Muy Baja",'Mapa de Riesgos de Corrupción'!#REF!="Leve"),CONCATENATE("R10C",'Mapa de Riesgos de Corrupción'!#REF!),"")</f>
        <v>#ERROR!</v>
      </c>
      <c r="P55" s="314" t="str">
        <f>IF(AND('Mapa de Riesgos de Corrupción'!#REF!="Muy Baja",'Mapa de Riesgos de Corrupción'!#REF!="Menor"),CONCATENATE("R10C",'Mapa de Riesgos de Corrupción'!#REF!),"")</f>
        <v>#ERROR!</v>
      </c>
      <c r="Q55" s="315" t="str">
        <f>IF(AND('Mapa de Riesgos de Corrupción'!#REF!="Muy Baja",'Mapa de Riesgos de Corrupción'!#REF!="Menor"),CONCATENATE("R10C",'Mapa de Riesgos de Corrupción'!#REF!),"")</f>
        <v>#ERROR!</v>
      </c>
      <c r="R55" s="315" t="str">
        <f>IF(AND('Mapa de Riesgos de Corrupción'!#REF!="Muy Baja",'Mapa de Riesgos de Corrupción'!#REF!="Menor"),CONCATENATE("R10C",'Mapa de Riesgos de Corrupción'!#REF!),"")</f>
        <v>#ERROR!</v>
      </c>
      <c r="S55" s="315" t="str">
        <f>IF(AND('Mapa de Riesgos de Corrupción'!#REF!="Muy Baja",'Mapa de Riesgos de Corrupción'!#REF!="Menor"),CONCATENATE("R10C",'Mapa de Riesgos de Corrupción'!#REF!),"")</f>
        <v>#ERROR!</v>
      </c>
      <c r="T55" s="315" t="str">
        <f>IF(AND('Mapa de Riesgos de Corrupción'!#REF!="Muy Baja",'Mapa de Riesgos de Corrupción'!#REF!="Menor"),CONCATENATE("R10C",'Mapa de Riesgos de Corrupción'!#REF!),"")</f>
        <v>#ERROR!</v>
      </c>
      <c r="U55" s="316" t="str">
        <f>IF(AND('Mapa de Riesgos de Corrupción'!#REF!="Muy Baja",'Mapa de Riesgos de Corrupción'!#REF!="Menor"),CONCATENATE("R10C",'Mapa de Riesgos de Corrupción'!#REF!),"")</f>
        <v>#ERROR!</v>
      </c>
      <c r="V55" s="303" t="str">
        <f>IF(AND('Mapa de Riesgos de Corrupción'!#REF!="Muy Baja",'Mapa de Riesgos de Corrupción'!#REF!="Moderado"),CONCATENATE("R10C",'Mapa de Riesgos de Corrupción'!#REF!),"")</f>
        <v>#ERROR!</v>
      </c>
      <c r="W55" s="304" t="str">
        <f>IF(AND('Mapa de Riesgos de Corrupción'!#REF!="Muy Baja",'Mapa de Riesgos de Corrupción'!#REF!="Moderado"),CONCATENATE("R10C",'Mapa de Riesgos de Corrupción'!#REF!),"")</f>
        <v>#ERROR!</v>
      </c>
      <c r="X55" s="304" t="str">
        <f>IF(AND('Mapa de Riesgos de Corrupción'!#REF!="Muy Baja",'Mapa de Riesgos de Corrupción'!#REF!="Moderado"),CONCATENATE("R10C",'Mapa de Riesgos de Corrupción'!#REF!),"")</f>
        <v>#ERROR!</v>
      </c>
      <c r="Y55" s="304" t="str">
        <f>IF(AND('Mapa de Riesgos de Corrupción'!#REF!="Muy Baja",'Mapa de Riesgos de Corrupción'!#REF!="Moderado"),CONCATENATE("R10C",'Mapa de Riesgos de Corrupción'!#REF!),"")</f>
        <v>#ERROR!</v>
      </c>
      <c r="Z55" s="304" t="str">
        <f>IF(AND('Mapa de Riesgos de Corrupción'!#REF!="Muy Baja",'Mapa de Riesgos de Corrupción'!#REF!="Moderado"),CONCATENATE("R10C",'Mapa de Riesgos de Corrupción'!#REF!),"")</f>
        <v>#ERROR!</v>
      </c>
      <c r="AA55" s="305" t="str">
        <f>IF(AND('Mapa de Riesgos de Corrupción'!#REF!="Muy Baja",'Mapa de Riesgos de Corrupción'!#REF!="Moderado"),CONCATENATE("R10C",'Mapa de Riesgos de Corrupción'!#REF!),"")</f>
        <v>#ERROR!</v>
      </c>
      <c r="AB55" s="290" t="str">
        <f>IF(AND('Mapa de Riesgos de Corrupción'!#REF!="Muy Baja",'Mapa de Riesgos de Corrupción'!#REF!="Mayor"),CONCATENATE("R10C",'Mapa de Riesgos de Corrupción'!#REF!),"")</f>
        <v>#ERROR!</v>
      </c>
      <c r="AC55" s="291" t="str">
        <f>IF(AND('Mapa de Riesgos de Corrupción'!#REF!="Muy Baja",'Mapa de Riesgos de Corrupción'!#REF!="Mayor"),CONCATENATE("R10C",'Mapa de Riesgos de Corrupción'!#REF!),"")</f>
        <v>#ERROR!</v>
      </c>
      <c r="AD55" s="291" t="str">
        <f>IF(AND('Mapa de Riesgos de Corrupción'!#REF!="Muy Baja",'Mapa de Riesgos de Corrupción'!#REF!="Mayor"),CONCATENATE("R10C",'Mapa de Riesgos de Corrupción'!#REF!),"")</f>
        <v>#ERROR!</v>
      </c>
      <c r="AE55" s="291" t="str">
        <f>IF(AND('Mapa de Riesgos de Corrupción'!#REF!="Muy Baja",'Mapa de Riesgos de Corrupción'!#REF!="Mayor"),CONCATENATE("R10C",'Mapa de Riesgos de Corrupción'!#REF!),"")</f>
        <v>#ERROR!</v>
      </c>
      <c r="AF55" s="291" t="str">
        <f>IF(AND('Mapa de Riesgos de Corrupción'!#REF!="Muy Baja",'Mapa de Riesgos de Corrupción'!#REF!="Mayor"),CONCATENATE("R10C",'Mapa de Riesgos de Corrupción'!#REF!),"")</f>
        <v>#ERROR!</v>
      </c>
      <c r="AG55" s="292" t="str">
        <f>IF(AND('Mapa de Riesgos de Corrupción'!#REF!="Muy Baja",'Mapa de Riesgos de Corrupción'!#REF!="Mayor"),CONCATENATE("R10C",'Mapa de Riesgos de Corrupción'!#REF!),"")</f>
        <v>#ERROR!</v>
      </c>
      <c r="AH55" s="293" t="str">
        <f>IF(AND('Mapa de Riesgos de Corrupción'!#REF!="Muy Baja",'Mapa de Riesgos de Corrupción'!#REF!="Catastrófico"),CONCATENATE("R10C",'Mapa de Riesgos de Corrupción'!#REF!),"")</f>
        <v>#ERROR!</v>
      </c>
      <c r="AI55" s="294" t="str">
        <f>IF(AND('Mapa de Riesgos de Corrupción'!#REF!="Muy Baja",'Mapa de Riesgos de Corrupción'!#REF!="Catastrófico"),CONCATENATE("R10C",'Mapa de Riesgos de Corrupción'!#REF!),"")</f>
        <v>#ERROR!</v>
      </c>
      <c r="AJ55" s="294" t="str">
        <f>IF(AND('Mapa de Riesgos de Corrupción'!#REF!="Muy Baja",'Mapa de Riesgos de Corrupción'!#REF!="Catastrófico"),CONCATENATE("R10C",'Mapa de Riesgos de Corrupción'!#REF!),"")</f>
        <v>#ERROR!</v>
      </c>
      <c r="AK55" s="294" t="str">
        <f>IF(AND('Mapa de Riesgos de Corrupción'!#REF!="Muy Baja",'Mapa de Riesgos de Corrupción'!#REF!="Catastrófico"),CONCATENATE("R10C",'Mapa de Riesgos de Corrupción'!#REF!),"")</f>
        <v>#ERROR!</v>
      </c>
      <c r="AL55" s="294" t="str">
        <f>IF(AND('Mapa de Riesgos de Corrupción'!#REF!="Muy Baja",'Mapa de Riesgos de Corrupción'!#REF!="Catastrófico"),CONCATENATE("R10C",'Mapa de Riesgos de Corrupción'!#REF!),"")</f>
        <v>#ERROR!</v>
      </c>
      <c r="AM55" s="295" t="str">
        <f>IF(AND('Mapa de Riesgos de Corrupción'!#REF!="Muy Baja",'Mapa de Riesgos de Corrupción'!#REF!="Catastrófico"),CONCATENATE("R10C",'Mapa de Riesgos de Corrupción'!#REF!),"")</f>
        <v>#ERROR!</v>
      </c>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row>
    <row r="56" ht="15.75" customHeight="1">
      <c r="A56" s="196"/>
      <c r="B56" s="196"/>
      <c r="C56" s="196"/>
      <c r="D56" s="196"/>
      <c r="E56" s="196"/>
      <c r="F56" s="196"/>
      <c r="G56" s="196"/>
      <c r="H56" s="196"/>
      <c r="I56" s="196"/>
      <c r="J56" s="276" t="s">
        <v>337</v>
      </c>
      <c r="K56" s="2"/>
      <c r="L56" s="2"/>
      <c r="M56" s="2"/>
      <c r="N56" s="2"/>
      <c r="O56" s="204"/>
      <c r="P56" s="276" t="s">
        <v>338</v>
      </c>
      <c r="Q56" s="2"/>
      <c r="R56" s="2"/>
      <c r="S56" s="2"/>
      <c r="T56" s="2"/>
      <c r="U56" s="204"/>
      <c r="V56" s="276" t="s">
        <v>339</v>
      </c>
      <c r="W56" s="2"/>
      <c r="X56" s="2"/>
      <c r="Y56" s="2"/>
      <c r="Z56" s="2"/>
      <c r="AA56" s="204"/>
      <c r="AB56" s="276" t="s">
        <v>340</v>
      </c>
      <c r="AC56" s="2"/>
      <c r="AD56" s="2"/>
      <c r="AE56" s="2"/>
      <c r="AF56" s="2"/>
      <c r="AG56" s="204"/>
      <c r="AH56" s="276" t="s">
        <v>341</v>
      </c>
      <c r="AI56" s="2"/>
      <c r="AJ56" s="2"/>
      <c r="AK56" s="2"/>
      <c r="AL56" s="2"/>
      <c r="AM56" s="204"/>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row>
    <row r="57" ht="15.75" customHeight="1">
      <c r="A57" s="196"/>
      <c r="B57" s="196"/>
      <c r="C57" s="196"/>
      <c r="D57" s="196"/>
      <c r="E57" s="196"/>
      <c r="F57" s="196"/>
      <c r="G57" s="196"/>
      <c r="H57" s="196"/>
      <c r="I57" s="196"/>
      <c r="J57" s="10"/>
      <c r="O57" s="154"/>
      <c r="P57" s="10"/>
      <c r="U57" s="154"/>
      <c r="V57" s="10"/>
      <c r="AA57" s="154"/>
      <c r="AB57" s="10"/>
      <c r="AG57" s="154"/>
      <c r="AH57" s="10"/>
      <c r="AM57" s="154"/>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row>
    <row r="58" ht="15.75" customHeight="1">
      <c r="A58" s="196"/>
      <c r="B58" s="196"/>
      <c r="C58" s="196"/>
      <c r="D58" s="196"/>
      <c r="E58" s="196"/>
      <c r="F58" s="196"/>
      <c r="G58" s="196"/>
      <c r="H58" s="196"/>
      <c r="I58" s="196"/>
      <c r="J58" s="10"/>
      <c r="O58" s="154"/>
      <c r="P58" s="10"/>
      <c r="U58" s="154"/>
      <c r="V58" s="10"/>
      <c r="AA58" s="154"/>
      <c r="AB58" s="10"/>
      <c r="AG58" s="154"/>
      <c r="AH58" s="10"/>
      <c r="AM58" s="154"/>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row>
    <row r="59" ht="15.75" customHeight="1">
      <c r="A59" s="196"/>
      <c r="B59" s="196"/>
      <c r="C59" s="196"/>
      <c r="D59" s="196"/>
      <c r="E59" s="196"/>
      <c r="F59" s="196"/>
      <c r="G59" s="196"/>
      <c r="H59" s="196"/>
      <c r="I59" s="196"/>
      <c r="J59" s="10"/>
      <c r="O59" s="154"/>
      <c r="P59" s="10"/>
      <c r="U59" s="154"/>
      <c r="V59" s="10"/>
      <c r="AA59" s="154"/>
      <c r="AB59" s="10"/>
      <c r="AG59" s="154"/>
      <c r="AH59" s="10"/>
      <c r="AM59" s="154"/>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row>
    <row r="60" ht="15.75" customHeight="1">
      <c r="A60" s="196"/>
      <c r="B60" s="196"/>
      <c r="C60" s="196"/>
      <c r="D60" s="196"/>
      <c r="E60" s="196"/>
      <c r="F60" s="196"/>
      <c r="G60" s="196"/>
      <c r="H60" s="196"/>
      <c r="I60" s="196"/>
      <c r="J60" s="10"/>
      <c r="O60" s="154"/>
      <c r="P60" s="10"/>
      <c r="U60" s="154"/>
      <c r="V60" s="10"/>
      <c r="AA60" s="154"/>
      <c r="AB60" s="10"/>
      <c r="AG60" s="154"/>
      <c r="AH60" s="10"/>
      <c r="AM60" s="154"/>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row>
    <row r="61" ht="15.75" customHeight="1">
      <c r="A61" s="196"/>
      <c r="B61" s="196"/>
      <c r="C61" s="196"/>
      <c r="D61" s="196"/>
      <c r="E61" s="196"/>
      <c r="F61" s="196"/>
      <c r="G61" s="196"/>
      <c r="H61" s="196"/>
      <c r="I61" s="196"/>
      <c r="J61" s="11"/>
      <c r="K61" s="12"/>
      <c r="L61" s="12"/>
      <c r="M61" s="12"/>
      <c r="N61" s="12"/>
      <c r="O61" s="218"/>
      <c r="P61" s="11"/>
      <c r="Q61" s="12"/>
      <c r="R61" s="12"/>
      <c r="S61" s="12"/>
      <c r="T61" s="12"/>
      <c r="U61" s="218"/>
      <c r="V61" s="11"/>
      <c r="W61" s="12"/>
      <c r="X61" s="12"/>
      <c r="Y61" s="12"/>
      <c r="Z61" s="12"/>
      <c r="AA61" s="218"/>
      <c r="AB61" s="11"/>
      <c r="AC61" s="12"/>
      <c r="AD61" s="12"/>
      <c r="AE61" s="12"/>
      <c r="AF61" s="12"/>
      <c r="AG61" s="218"/>
      <c r="AH61" s="11"/>
      <c r="AI61" s="12"/>
      <c r="AJ61" s="12"/>
      <c r="AK61" s="12"/>
      <c r="AL61" s="12"/>
      <c r="AM61" s="218"/>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row>
    <row r="62" ht="15.7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row>
    <row r="63" ht="15.0" customHeight="1">
      <c r="A63" s="196"/>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196"/>
      <c r="AV63" s="196"/>
      <c r="AW63" s="196"/>
      <c r="AX63" s="196"/>
      <c r="AY63" s="196"/>
      <c r="AZ63" s="196"/>
      <c r="BA63" s="196"/>
      <c r="BB63" s="196"/>
      <c r="BC63" s="196"/>
      <c r="BD63" s="196"/>
      <c r="BE63" s="196"/>
      <c r="BF63" s="196"/>
      <c r="BG63" s="196"/>
      <c r="BH63" s="196"/>
    </row>
    <row r="64" ht="15.0" customHeight="1">
      <c r="A64" s="196"/>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196"/>
      <c r="AV64" s="196"/>
      <c r="AW64" s="196"/>
      <c r="AX64" s="196"/>
      <c r="AY64" s="196"/>
      <c r="AZ64" s="196"/>
      <c r="BA64" s="196"/>
      <c r="BB64" s="196"/>
      <c r="BC64" s="196"/>
      <c r="BD64" s="196"/>
      <c r="BE64" s="196"/>
      <c r="BF64" s="196"/>
      <c r="BG64" s="196"/>
      <c r="BH64" s="196"/>
    </row>
    <row r="65" ht="15.7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row>
    <row r="66" ht="15.7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row>
    <row r="67" ht="15.75"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row>
    <row r="68" ht="15.75" customHeight="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row>
    <row r="69" ht="15.75"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row>
    <row r="70" ht="15.75"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row>
    <row r="71" ht="15.75"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row>
    <row r="72" ht="15.75" customHeight="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row>
    <row r="73" ht="15.75"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row>
    <row r="74" ht="15.75" customHeight="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row>
    <row r="75" ht="15.75" customHeight="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row>
    <row r="76" ht="15.75"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row>
    <row r="77" ht="15.75" customHeight="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row>
    <row r="78" ht="15.75" customHeight="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row>
    <row r="79" ht="15.75" customHeight="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row>
    <row r="80" ht="15.75" customHeight="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row>
    <row r="81" ht="15.75" customHeight="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row>
    <row r="82" ht="15.75" customHeight="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row>
    <row r="83" ht="15.75" customHeight="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row>
    <row r="84" ht="15.75" customHeight="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row>
    <row r="85" ht="15.75"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row>
    <row r="86" ht="15.75" customHeight="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row>
    <row r="87" ht="15.75" customHeight="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row>
    <row r="88" ht="15.75" customHeight="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row>
    <row r="89" ht="15.75" customHeight="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row>
    <row r="90" ht="15.75" customHeight="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row>
    <row r="91" ht="15.75"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row>
    <row r="92" ht="15.75" customHeight="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row>
    <row r="93" ht="15.75" customHeight="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row>
    <row r="94" ht="15.75"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row>
    <row r="95" ht="15.75"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row>
    <row r="96" ht="15.75" customHeight="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row>
    <row r="97" ht="15.75" customHeight="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row>
    <row r="98" ht="15.75" customHeight="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row>
    <row r="99" ht="15.75" customHeight="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row>
    <row r="100" ht="15.75" customHeight="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row>
    <row r="101" ht="15.75" customHeight="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row>
    <row r="102" ht="15.75" customHeight="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row>
    <row r="103" ht="15.75"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row>
    <row r="104" ht="15.75" customHeight="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row>
    <row r="105" ht="15.75" customHeight="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row>
    <row r="106" ht="15.75" customHeight="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row>
    <row r="107" ht="15.75" customHeight="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row>
    <row r="108" ht="15.75" customHeight="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row>
    <row r="109" ht="15.75" customHeight="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row>
    <row r="110" ht="15.75" customHeight="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row>
    <row r="111" ht="15.75" customHeight="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row>
    <row r="112" ht="15.75" customHeight="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row>
    <row r="113" ht="15.75" customHeight="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row>
    <row r="114" ht="15.75" customHeight="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row>
    <row r="115" ht="15.75" customHeight="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row>
    <row r="116" ht="15.75" customHeight="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row>
    <row r="117" ht="15.75" customHeight="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row>
    <row r="118" ht="15.75" customHeight="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row>
    <row r="119" ht="15.75" customHeight="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row>
    <row r="120" ht="15.7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row>
    <row r="121" ht="15.7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row>
    <row r="122" ht="15.7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row>
    <row r="123" ht="15.7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row>
    <row r="124" ht="15.7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row>
    <row r="125" ht="15.75" customHeight="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row>
    <row r="126" ht="15.75" customHeight="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row>
    <row r="127" ht="15.75" customHeight="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row>
    <row r="128" ht="15.75" customHeight="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row>
    <row r="129" ht="15.7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row>
    <row r="130" ht="15.7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row>
    <row r="131" ht="15.7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row>
    <row r="132" ht="15.7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row>
    <row r="133" ht="15.75" customHeight="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row>
    <row r="134" ht="15.75" customHeight="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row>
    <row r="135" ht="15.75" customHeight="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row>
    <row r="136" ht="15.75" customHeight="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row>
    <row r="137" ht="15.75" customHeight="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row>
    <row r="138" ht="15.75" customHeight="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row>
    <row r="139" ht="15.75" customHeight="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row>
    <row r="140" ht="15.75"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row>
    <row r="141" ht="15.75" customHeight="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row>
    <row r="142" ht="15.75" customHeight="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row>
    <row r="143" ht="15.75" customHeight="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row>
    <row r="144" ht="15.75" customHeight="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row>
    <row r="145" ht="15.75" customHeight="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row>
    <row r="146" ht="15.75" customHeight="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row>
    <row r="147" ht="15.75" customHeight="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row>
    <row r="148" ht="15.75" customHeight="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row>
    <row r="149" ht="15.75" customHeight="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row>
    <row r="150" ht="15.75" customHeight="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row>
    <row r="151" ht="15.75" customHeight="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row>
    <row r="152" ht="15.7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row>
    <row r="153" ht="15.7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row>
    <row r="154" ht="15.75" customHeight="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row>
    <row r="155" ht="15.75" customHeight="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row>
    <row r="156" ht="15.75" customHeight="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6"/>
      <c r="BH156" s="196"/>
    </row>
    <row r="157" ht="15.75" customHeight="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6"/>
      <c r="BH157" s="196"/>
    </row>
    <row r="158" ht="15.75" customHeight="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6"/>
      <c r="BH158" s="196"/>
    </row>
    <row r="159" ht="15.75" customHeight="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row>
    <row r="160" ht="15.75" customHeight="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row>
    <row r="161" ht="15.75" customHeight="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row>
    <row r="162" ht="15.75" customHeight="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row>
    <row r="163" ht="15.75" customHeight="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row>
    <row r="164" ht="15.75" customHeight="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row>
    <row r="165" ht="15.75" customHeight="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96"/>
      <c r="BD165" s="196"/>
      <c r="BE165" s="196"/>
      <c r="BF165" s="196"/>
      <c r="BG165" s="196"/>
      <c r="BH165" s="196"/>
    </row>
    <row r="166" ht="15.75" customHeight="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6"/>
      <c r="BF166" s="196"/>
      <c r="BG166" s="196"/>
      <c r="BH166" s="196"/>
    </row>
    <row r="167" ht="15.75"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6"/>
      <c r="BF167" s="196"/>
      <c r="BG167" s="196"/>
      <c r="BH167" s="196"/>
    </row>
    <row r="168" ht="15.75" customHeight="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96"/>
      <c r="BD168" s="196"/>
      <c r="BE168" s="196"/>
      <c r="BF168" s="196"/>
      <c r="BG168" s="196"/>
      <c r="BH168" s="196"/>
    </row>
    <row r="169" ht="15.75" customHeight="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96"/>
      <c r="BD169" s="196"/>
      <c r="BE169" s="196"/>
      <c r="BF169" s="196"/>
      <c r="BG169" s="196"/>
      <c r="BH169" s="196"/>
    </row>
    <row r="170" ht="15.75" customHeight="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6"/>
      <c r="BF170" s="196"/>
      <c r="BG170" s="196"/>
      <c r="BH170" s="196"/>
    </row>
    <row r="171" ht="15.75" customHeight="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row>
    <row r="172" ht="15.75" customHeight="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row>
    <row r="173" ht="15.75" customHeight="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row>
    <row r="174" ht="15.75" customHeight="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row>
    <row r="175" ht="15.75" customHeight="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row>
    <row r="176" ht="15.75" customHeight="1">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row>
    <row r="177" ht="15.75" customHeight="1">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row>
    <row r="178" ht="15.75" customHeight="1">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row>
    <row r="179" ht="15.75" customHeight="1">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row>
    <row r="180" ht="15.75" customHeight="1">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row>
    <row r="181" ht="15.75" customHeight="1">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row>
    <row r="182" ht="15.75" customHeight="1">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row>
    <row r="183" ht="15.75" customHeight="1">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row>
    <row r="184" ht="15.75" customHeight="1">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row>
    <row r="185" ht="15.75" customHeight="1">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row>
    <row r="186" ht="15.75" customHeight="1">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row>
    <row r="187" ht="15.75" customHeight="1">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row>
    <row r="188" ht="15.75" customHeight="1">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row>
    <row r="189" ht="15.75" customHeight="1">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96"/>
      <c r="BD189" s="196"/>
      <c r="BE189" s="196"/>
      <c r="BF189" s="196"/>
      <c r="BG189" s="196"/>
      <c r="BH189" s="196"/>
    </row>
    <row r="190" ht="15.75" customHeight="1">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row>
    <row r="191" ht="15.75" customHeight="1">
      <c r="A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row>
    <row r="192" ht="15.75" customHeight="1">
      <c r="A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row>
    <row r="193" ht="15.75" customHeight="1">
      <c r="A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row>
    <row r="194" ht="15.75" customHeight="1">
      <c r="A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row>
    <row r="195" ht="15.75" customHeight="1">
      <c r="A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row>
    <row r="196" ht="15.75" customHeight="1">
      <c r="A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row>
    <row r="197" ht="15.75" customHeight="1">
      <c r="A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row>
    <row r="198" ht="15.75" customHeight="1">
      <c r="A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row>
    <row r="199" ht="15.75" customHeight="1">
      <c r="A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row>
    <row r="200" ht="15.75" customHeight="1">
      <c r="A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c r="BA200" s="196"/>
      <c r="BB200" s="196"/>
      <c r="BC200" s="196"/>
      <c r="BD200" s="196"/>
      <c r="BE200" s="196"/>
      <c r="BF200" s="196"/>
      <c r="BG200" s="196"/>
      <c r="BH200" s="196"/>
    </row>
    <row r="201" ht="15.75" customHeight="1">
      <c r="A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row>
    <row r="202" ht="15.75" customHeight="1">
      <c r="A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row>
    <row r="203" ht="15.75" customHeight="1">
      <c r="A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row>
    <row r="204" ht="15.75" customHeight="1">
      <c r="A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row>
    <row r="205" ht="15.75" customHeight="1">
      <c r="A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row>
    <row r="206" ht="15.75" customHeight="1">
      <c r="A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96"/>
      <c r="BD206" s="196"/>
      <c r="BE206" s="196"/>
      <c r="BF206" s="196"/>
      <c r="BG206" s="196"/>
      <c r="BH206" s="196"/>
    </row>
    <row r="207" ht="15.75" customHeight="1">
      <c r="A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96"/>
      <c r="BD207" s="196"/>
      <c r="BE207" s="196"/>
      <c r="BF207" s="196"/>
      <c r="BG207" s="196"/>
      <c r="BH207" s="196"/>
    </row>
    <row r="208" ht="15.75" customHeight="1">
      <c r="A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row>
    <row r="209" ht="15.75" customHeight="1">
      <c r="A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96"/>
      <c r="BD209" s="196"/>
      <c r="BE209" s="196"/>
      <c r="BF209" s="196"/>
      <c r="BG209" s="196"/>
      <c r="BH209" s="196"/>
    </row>
    <row r="210" ht="15.75" customHeight="1">
      <c r="A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row>
    <row r="211" ht="15.75" customHeight="1">
      <c r="A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row>
    <row r="212" ht="15.75" customHeight="1">
      <c r="A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row>
    <row r="213" ht="15.75" customHeight="1">
      <c r="A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6"/>
      <c r="AS213" s="196"/>
      <c r="AT213" s="196"/>
      <c r="AU213" s="196"/>
      <c r="AV213" s="196"/>
      <c r="AW213" s="196"/>
      <c r="AX213" s="196"/>
      <c r="AY213" s="196"/>
      <c r="AZ213" s="196"/>
      <c r="BA213" s="196"/>
      <c r="BB213" s="196"/>
      <c r="BC213" s="196"/>
      <c r="BD213" s="196"/>
      <c r="BE213" s="196"/>
      <c r="BF213" s="196"/>
      <c r="BG213" s="196"/>
      <c r="BH213" s="196"/>
    </row>
    <row r="214" ht="15.75" customHeight="1">
      <c r="A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6"/>
      <c r="AY214" s="196"/>
      <c r="AZ214" s="196"/>
      <c r="BA214" s="196"/>
      <c r="BB214" s="196"/>
      <c r="BC214" s="196"/>
      <c r="BD214" s="196"/>
      <c r="BE214" s="196"/>
      <c r="BF214" s="196"/>
      <c r="BG214" s="196"/>
      <c r="BH214" s="196"/>
    </row>
    <row r="215" ht="15.75" customHeight="1">
      <c r="A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6"/>
      <c r="AT215" s="196"/>
      <c r="AU215" s="196"/>
      <c r="AV215" s="196"/>
      <c r="AW215" s="196"/>
      <c r="AX215" s="196"/>
      <c r="AY215" s="196"/>
      <c r="AZ215" s="196"/>
      <c r="BA215" s="196"/>
      <c r="BB215" s="196"/>
      <c r="BC215" s="196"/>
      <c r="BD215" s="196"/>
      <c r="BE215" s="196"/>
      <c r="BF215" s="196"/>
      <c r="BG215" s="196"/>
      <c r="BH215" s="196"/>
    </row>
    <row r="216" ht="15.75" customHeight="1">
      <c r="A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6"/>
      <c r="AS216" s="196"/>
      <c r="AT216" s="196"/>
      <c r="AU216" s="196"/>
      <c r="AV216" s="196"/>
      <c r="AW216" s="196"/>
      <c r="AX216" s="196"/>
      <c r="AY216" s="196"/>
      <c r="AZ216" s="196"/>
      <c r="BA216" s="196"/>
      <c r="BB216" s="196"/>
      <c r="BC216" s="196"/>
      <c r="BD216" s="196"/>
      <c r="BE216" s="196"/>
      <c r="BF216" s="196"/>
      <c r="BG216" s="196"/>
      <c r="BH216" s="196"/>
    </row>
    <row r="217" ht="15.75" customHeight="1">
      <c r="A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row>
    <row r="218" ht="15.75" customHeight="1">
      <c r="A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row>
    <row r="219" ht="15.75" customHeight="1">
      <c r="A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row>
    <row r="220" ht="15.75" customHeight="1">
      <c r="A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row>
    <row r="221" ht="15.75" customHeight="1">
      <c r="A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row>
    <row r="222" ht="15.75" customHeight="1">
      <c r="A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row>
    <row r="223" ht="15.75" customHeight="1">
      <c r="A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row>
    <row r="224" ht="15.75" customHeight="1">
      <c r="A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row>
    <row r="225" ht="15.75" customHeight="1">
      <c r="A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row>
    <row r="226" ht="15.75" customHeight="1">
      <c r="A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row>
    <row r="227" ht="15.75" customHeight="1">
      <c r="A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row>
    <row r="228" ht="15.75" customHeight="1">
      <c r="A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6"/>
      <c r="BB228" s="196"/>
      <c r="BC228" s="196"/>
      <c r="BD228" s="196"/>
      <c r="BE228" s="196"/>
      <c r="BF228" s="196"/>
      <c r="BG228" s="196"/>
      <c r="BH228" s="196"/>
    </row>
    <row r="229" ht="15.75" customHeight="1">
      <c r="A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row>
    <row r="230" ht="15.75" customHeight="1">
      <c r="A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row>
    <row r="231" ht="15.75" customHeight="1">
      <c r="A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row>
    <row r="232" ht="15.75" customHeight="1">
      <c r="A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row>
    <row r="233" ht="15.75" customHeight="1">
      <c r="A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row>
    <row r="234" ht="15.75" customHeight="1">
      <c r="A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96"/>
      <c r="BD234" s="196"/>
      <c r="BE234" s="196"/>
      <c r="BF234" s="196"/>
      <c r="BG234" s="196"/>
      <c r="BH234" s="196"/>
    </row>
    <row r="235" ht="15.75" customHeight="1">
      <c r="A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row>
    <row r="236" ht="15.75" customHeight="1">
      <c r="A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row>
    <row r="237" ht="15.75" customHeight="1">
      <c r="A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6"/>
      <c r="AZ237" s="196"/>
      <c r="BA237" s="196"/>
      <c r="BB237" s="196"/>
      <c r="BC237" s="196"/>
      <c r="BD237" s="196"/>
      <c r="BE237" s="196"/>
      <c r="BF237" s="196"/>
      <c r="BG237" s="196"/>
      <c r="BH237" s="196"/>
    </row>
    <row r="238" ht="15.75" customHeight="1">
      <c r="A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row>
    <row r="239" ht="15.75" customHeight="1">
      <c r="A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row>
    <row r="240" ht="15.75" customHeight="1">
      <c r="A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row>
    <row r="241" ht="15.75" customHeight="1">
      <c r="A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row>
    <row r="242" ht="15.75" customHeight="1">
      <c r="A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row>
    <row r="243" ht="15.75" customHeight="1">
      <c r="A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row>
    <row r="244" ht="15.75" customHeight="1">
      <c r="A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row>
    <row r="245" ht="15.75" customHeight="1">
      <c r="A245" s="196"/>
    </row>
    <row r="246" ht="15.75" customHeight="1">
      <c r="A246" s="196"/>
    </row>
    <row r="247" ht="15.75" customHeight="1">
      <c r="A247" s="196"/>
    </row>
    <row r="248" ht="15.75" customHeight="1">
      <c r="A248" s="196"/>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4.29"/>
    <col customWidth="1" min="3" max="3" width="17.0"/>
    <col customWidth="1" min="4" max="4" width="14.29"/>
    <col customWidth="1" min="5" max="5" width="46.0"/>
    <col customWidth="1" min="6" max="26" width="14.29"/>
  </cols>
  <sheetData>
    <row r="1" ht="24.0" customHeight="1">
      <c r="A1" s="9"/>
      <c r="B1" s="318" t="s">
        <v>412</v>
      </c>
      <c r="C1" s="4"/>
      <c r="D1" s="4"/>
      <c r="E1" s="4"/>
      <c r="F1" s="5"/>
      <c r="G1" s="9"/>
      <c r="H1" s="9"/>
      <c r="I1" s="9"/>
      <c r="J1" s="9"/>
      <c r="K1" s="9"/>
      <c r="L1" s="9"/>
      <c r="M1" s="9"/>
      <c r="N1" s="9"/>
      <c r="O1" s="9"/>
      <c r="P1" s="9"/>
      <c r="Q1" s="9"/>
      <c r="R1" s="9"/>
      <c r="S1" s="9"/>
      <c r="T1" s="9"/>
      <c r="U1" s="9"/>
      <c r="V1" s="9"/>
      <c r="W1" s="9"/>
      <c r="X1" s="9"/>
      <c r="Y1" s="9"/>
      <c r="Z1" s="9"/>
    </row>
    <row r="2" ht="12.75" customHeight="1">
      <c r="A2" s="9"/>
      <c r="B2" s="319"/>
      <c r="C2" s="319"/>
      <c r="D2" s="319"/>
      <c r="E2" s="319"/>
      <c r="F2" s="319"/>
      <c r="G2" s="9"/>
      <c r="H2" s="9"/>
      <c r="I2" s="9"/>
      <c r="J2" s="9"/>
      <c r="K2" s="9"/>
      <c r="L2" s="9"/>
      <c r="M2" s="9"/>
      <c r="N2" s="9"/>
      <c r="O2" s="9"/>
      <c r="P2" s="9"/>
      <c r="Q2" s="9"/>
      <c r="R2" s="9"/>
      <c r="S2" s="9"/>
      <c r="T2" s="9"/>
      <c r="U2" s="9"/>
      <c r="V2" s="9"/>
      <c r="W2" s="9"/>
      <c r="X2" s="9"/>
      <c r="Y2" s="9"/>
      <c r="Z2" s="9"/>
    </row>
    <row r="3" ht="12.75" customHeight="1">
      <c r="A3" s="9"/>
      <c r="B3" s="320" t="s">
        <v>413</v>
      </c>
      <c r="C3" s="4"/>
      <c r="D3" s="321"/>
      <c r="E3" s="322" t="s">
        <v>414</v>
      </c>
      <c r="F3" s="323" t="s">
        <v>415</v>
      </c>
      <c r="G3" s="9"/>
      <c r="H3" s="9"/>
      <c r="I3" s="9"/>
      <c r="J3" s="9"/>
      <c r="K3" s="9"/>
      <c r="L3" s="9"/>
      <c r="M3" s="9"/>
      <c r="N3" s="9"/>
      <c r="O3" s="9"/>
      <c r="P3" s="9"/>
      <c r="Q3" s="9"/>
      <c r="R3" s="9"/>
      <c r="S3" s="9"/>
      <c r="T3" s="9"/>
      <c r="U3" s="9"/>
      <c r="V3" s="9"/>
      <c r="W3" s="9"/>
      <c r="X3" s="9"/>
      <c r="Y3" s="9"/>
      <c r="Z3" s="9"/>
    </row>
    <row r="4" ht="12.75" customHeight="1">
      <c r="A4" s="9"/>
      <c r="B4" s="324" t="s">
        <v>416</v>
      </c>
      <c r="C4" s="325" t="s">
        <v>40</v>
      </c>
      <c r="D4" s="326" t="s">
        <v>65</v>
      </c>
      <c r="E4" s="327" t="s">
        <v>417</v>
      </c>
      <c r="F4" s="328">
        <v>0.25</v>
      </c>
      <c r="G4" s="9"/>
      <c r="H4" s="9"/>
      <c r="I4" s="9"/>
      <c r="J4" s="9"/>
      <c r="K4" s="9"/>
      <c r="L4" s="9"/>
      <c r="M4" s="9"/>
      <c r="N4" s="9"/>
      <c r="O4" s="9"/>
      <c r="P4" s="9"/>
      <c r="Q4" s="9"/>
      <c r="R4" s="9"/>
      <c r="S4" s="9"/>
      <c r="T4" s="9"/>
      <c r="U4" s="9"/>
      <c r="V4" s="9"/>
      <c r="W4" s="9"/>
      <c r="X4" s="9"/>
      <c r="Y4" s="9"/>
      <c r="Z4" s="9"/>
    </row>
    <row r="5" ht="12.75" customHeight="1">
      <c r="A5" s="9"/>
      <c r="B5" s="329"/>
      <c r="C5" s="330"/>
      <c r="D5" s="331" t="s">
        <v>418</v>
      </c>
      <c r="E5" s="332" t="s">
        <v>419</v>
      </c>
      <c r="F5" s="333">
        <v>0.15</v>
      </c>
      <c r="G5" s="9"/>
      <c r="H5" s="9"/>
      <c r="I5" s="9"/>
      <c r="J5" s="9"/>
      <c r="K5" s="9"/>
      <c r="L5" s="9"/>
      <c r="M5" s="9"/>
      <c r="N5" s="9"/>
      <c r="O5" s="9"/>
      <c r="P5" s="9"/>
      <c r="Q5" s="9"/>
      <c r="R5" s="9"/>
      <c r="S5" s="9"/>
      <c r="T5" s="9"/>
      <c r="U5" s="9"/>
      <c r="V5" s="9"/>
      <c r="W5" s="9"/>
      <c r="X5" s="9"/>
      <c r="Y5" s="9"/>
      <c r="Z5" s="9"/>
    </row>
    <row r="6" ht="12.75" customHeight="1">
      <c r="A6" s="9"/>
      <c r="B6" s="329"/>
      <c r="C6" s="334"/>
      <c r="D6" s="331" t="s">
        <v>420</v>
      </c>
      <c r="E6" s="332" t="s">
        <v>421</v>
      </c>
      <c r="F6" s="333">
        <v>0.1</v>
      </c>
      <c r="G6" s="9"/>
      <c r="H6" s="9"/>
      <c r="I6" s="9"/>
      <c r="J6" s="9"/>
      <c r="K6" s="9"/>
      <c r="L6" s="9"/>
      <c r="M6" s="9"/>
      <c r="N6" s="9"/>
      <c r="O6" s="9"/>
      <c r="P6" s="9"/>
      <c r="Q6" s="9"/>
      <c r="R6" s="9"/>
      <c r="S6" s="9"/>
      <c r="T6" s="9"/>
      <c r="U6" s="9"/>
      <c r="V6" s="9"/>
      <c r="W6" s="9"/>
      <c r="X6" s="9"/>
      <c r="Y6" s="9"/>
      <c r="Z6" s="9"/>
    </row>
    <row r="7" ht="12.75" customHeight="1">
      <c r="A7" s="9"/>
      <c r="B7" s="329"/>
      <c r="C7" s="335" t="s">
        <v>41</v>
      </c>
      <c r="D7" s="331" t="s">
        <v>422</v>
      </c>
      <c r="E7" s="332" t="s">
        <v>423</v>
      </c>
      <c r="F7" s="333">
        <v>0.25</v>
      </c>
      <c r="G7" s="9"/>
      <c r="H7" s="9"/>
      <c r="I7" s="9"/>
      <c r="J7" s="9"/>
      <c r="K7" s="9"/>
      <c r="L7" s="9"/>
      <c r="M7" s="9"/>
      <c r="N7" s="9"/>
      <c r="O7" s="9"/>
      <c r="P7" s="9"/>
      <c r="Q7" s="9"/>
      <c r="R7" s="9"/>
      <c r="S7" s="9"/>
      <c r="T7" s="9"/>
      <c r="U7" s="9"/>
      <c r="V7" s="9"/>
      <c r="W7" s="9"/>
      <c r="X7" s="9"/>
      <c r="Y7" s="9"/>
      <c r="Z7" s="9"/>
    </row>
    <row r="8" ht="12.75" customHeight="1">
      <c r="A8" s="9"/>
      <c r="B8" s="336"/>
      <c r="C8" s="334"/>
      <c r="D8" s="331" t="s">
        <v>66</v>
      </c>
      <c r="E8" s="332" t="s">
        <v>424</v>
      </c>
      <c r="F8" s="333">
        <v>0.15</v>
      </c>
      <c r="G8" s="9"/>
      <c r="H8" s="9"/>
      <c r="I8" s="9"/>
      <c r="J8" s="9"/>
      <c r="K8" s="9"/>
      <c r="L8" s="9"/>
      <c r="M8" s="9"/>
      <c r="N8" s="9"/>
      <c r="O8" s="9"/>
      <c r="P8" s="9"/>
      <c r="Q8" s="9"/>
      <c r="R8" s="9"/>
      <c r="S8" s="9"/>
      <c r="T8" s="9"/>
      <c r="U8" s="9"/>
      <c r="V8" s="9"/>
      <c r="W8" s="9"/>
      <c r="X8" s="9"/>
      <c r="Y8" s="9"/>
      <c r="Z8" s="9"/>
    </row>
    <row r="9" ht="12.75" customHeight="1">
      <c r="A9" s="9"/>
      <c r="B9" s="337" t="s">
        <v>425</v>
      </c>
      <c r="C9" s="335" t="s">
        <v>43</v>
      </c>
      <c r="D9" s="331" t="s">
        <v>67</v>
      </c>
      <c r="E9" s="332" t="s">
        <v>426</v>
      </c>
      <c r="F9" s="338" t="s">
        <v>427</v>
      </c>
      <c r="G9" s="9"/>
      <c r="H9" s="9"/>
      <c r="I9" s="9"/>
      <c r="J9" s="9"/>
      <c r="K9" s="9"/>
      <c r="L9" s="9"/>
      <c r="M9" s="9"/>
      <c r="N9" s="9"/>
      <c r="O9" s="9"/>
      <c r="P9" s="9"/>
      <c r="Q9" s="9"/>
      <c r="R9" s="9"/>
      <c r="S9" s="9"/>
      <c r="T9" s="9"/>
      <c r="U9" s="9"/>
      <c r="V9" s="9"/>
      <c r="W9" s="9"/>
      <c r="X9" s="9"/>
      <c r="Y9" s="9"/>
      <c r="Z9" s="9"/>
    </row>
    <row r="10" ht="12.75" customHeight="1">
      <c r="A10" s="9"/>
      <c r="B10" s="329"/>
      <c r="C10" s="334"/>
      <c r="D10" s="331" t="s">
        <v>428</v>
      </c>
      <c r="E10" s="332" t="s">
        <v>429</v>
      </c>
      <c r="F10" s="338" t="s">
        <v>427</v>
      </c>
      <c r="G10" s="9"/>
      <c r="H10" s="9"/>
      <c r="I10" s="9"/>
      <c r="J10" s="9"/>
      <c r="K10" s="9"/>
      <c r="L10" s="9"/>
      <c r="M10" s="9"/>
      <c r="N10" s="9"/>
      <c r="O10" s="9"/>
      <c r="P10" s="9"/>
      <c r="Q10" s="9"/>
      <c r="R10" s="9"/>
      <c r="S10" s="9"/>
      <c r="T10" s="9"/>
      <c r="U10" s="9"/>
      <c r="V10" s="9"/>
      <c r="W10" s="9"/>
      <c r="X10" s="9"/>
      <c r="Y10" s="9"/>
      <c r="Z10" s="9"/>
    </row>
    <row r="11" ht="12.75" customHeight="1">
      <c r="A11" s="9"/>
      <c r="B11" s="329"/>
      <c r="C11" s="335" t="s">
        <v>44</v>
      </c>
      <c r="D11" s="331" t="s">
        <v>68</v>
      </c>
      <c r="E11" s="332" t="s">
        <v>430</v>
      </c>
      <c r="F11" s="338" t="s">
        <v>427</v>
      </c>
      <c r="G11" s="9"/>
      <c r="H11" s="9"/>
      <c r="I11" s="9"/>
      <c r="J11" s="9"/>
      <c r="K11" s="9"/>
      <c r="L11" s="9"/>
      <c r="M11" s="9"/>
      <c r="N11" s="9"/>
      <c r="O11" s="9"/>
      <c r="P11" s="9"/>
      <c r="Q11" s="9"/>
      <c r="R11" s="9"/>
      <c r="S11" s="9"/>
      <c r="T11" s="9"/>
      <c r="U11" s="9"/>
      <c r="V11" s="9"/>
      <c r="W11" s="9"/>
      <c r="X11" s="9"/>
      <c r="Y11" s="9"/>
      <c r="Z11" s="9"/>
    </row>
    <row r="12" ht="12.75" customHeight="1">
      <c r="A12" s="9"/>
      <c r="B12" s="329"/>
      <c r="C12" s="334"/>
      <c r="D12" s="331" t="s">
        <v>431</v>
      </c>
      <c r="E12" s="332" t="s">
        <v>432</v>
      </c>
      <c r="F12" s="338" t="s">
        <v>427</v>
      </c>
      <c r="G12" s="9"/>
      <c r="H12" s="9"/>
      <c r="I12" s="9"/>
      <c r="J12" s="9"/>
      <c r="K12" s="9"/>
      <c r="L12" s="9"/>
      <c r="M12" s="9"/>
      <c r="N12" s="9"/>
      <c r="O12" s="9"/>
      <c r="P12" s="9"/>
      <c r="Q12" s="9"/>
      <c r="R12" s="9"/>
      <c r="S12" s="9"/>
      <c r="T12" s="9"/>
      <c r="U12" s="9"/>
      <c r="V12" s="9"/>
      <c r="W12" s="9"/>
      <c r="X12" s="9"/>
      <c r="Y12" s="9"/>
      <c r="Z12" s="9"/>
    </row>
    <row r="13" ht="12.75" customHeight="1">
      <c r="A13" s="9"/>
      <c r="B13" s="329"/>
      <c r="C13" s="335" t="s">
        <v>45</v>
      </c>
      <c r="D13" s="331" t="s">
        <v>69</v>
      </c>
      <c r="E13" s="332" t="s">
        <v>433</v>
      </c>
      <c r="F13" s="338" t="s">
        <v>427</v>
      </c>
      <c r="G13" s="9"/>
      <c r="H13" s="9"/>
      <c r="I13" s="9"/>
      <c r="J13" s="9"/>
      <c r="K13" s="9"/>
      <c r="L13" s="9"/>
      <c r="M13" s="9"/>
      <c r="N13" s="9"/>
      <c r="O13" s="9"/>
      <c r="P13" s="9"/>
      <c r="Q13" s="9"/>
      <c r="R13" s="9"/>
      <c r="S13" s="9"/>
      <c r="T13" s="9"/>
      <c r="U13" s="9"/>
      <c r="V13" s="9"/>
      <c r="W13" s="9"/>
      <c r="X13" s="9"/>
      <c r="Y13" s="9"/>
      <c r="Z13" s="9"/>
    </row>
    <row r="14" ht="12.75" customHeight="1">
      <c r="A14" s="9"/>
      <c r="B14" s="339"/>
      <c r="C14" s="340"/>
      <c r="D14" s="341" t="s">
        <v>434</v>
      </c>
      <c r="E14" s="342" t="s">
        <v>435</v>
      </c>
      <c r="F14" s="343" t="s">
        <v>427</v>
      </c>
      <c r="G14" s="9"/>
      <c r="H14" s="9"/>
      <c r="I14" s="9"/>
      <c r="J14" s="9"/>
      <c r="K14" s="9"/>
      <c r="L14" s="9"/>
      <c r="M14" s="9"/>
      <c r="N14" s="9"/>
      <c r="O14" s="9"/>
      <c r="P14" s="9"/>
      <c r="Q14" s="9"/>
      <c r="R14" s="9"/>
      <c r="S14" s="9"/>
      <c r="T14" s="9"/>
      <c r="U14" s="9"/>
      <c r="V14" s="9"/>
      <c r="W14" s="9"/>
      <c r="X14" s="9"/>
      <c r="Y14" s="9"/>
      <c r="Z14" s="9"/>
    </row>
    <row r="15" ht="49.5" customHeight="1">
      <c r="A15" s="9"/>
      <c r="B15" s="344" t="s">
        <v>436</v>
      </c>
      <c r="C15" s="191"/>
      <c r="D15" s="191"/>
      <c r="E15" s="191"/>
      <c r="F15" s="191"/>
      <c r="G15" s="9"/>
      <c r="H15" s="9"/>
      <c r="I15" s="9"/>
      <c r="J15" s="9"/>
      <c r="K15" s="9"/>
      <c r="L15" s="9"/>
      <c r="M15" s="9"/>
      <c r="N15" s="9"/>
      <c r="O15" s="9"/>
      <c r="P15" s="9"/>
      <c r="Q15" s="9"/>
      <c r="R15" s="9"/>
      <c r="S15" s="9"/>
      <c r="T15" s="9"/>
      <c r="U15" s="9"/>
      <c r="V15" s="9"/>
      <c r="W15" s="9"/>
      <c r="X15" s="9"/>
      <c r="Y15" s="9"/>
      <c r="Z15" s="9"/>
    </row>
    <row r="16" ht="27.0" customHeight="1">
      <c r="A16" s="9"/>
      <c r="B16" s="345"/>
      <c r="C16" s="9"/>
      <c r="D16" s="9"/>
      <c r="E16" s="9"/>
      <c r="F16" s="9"/>
      <c r="G16" s="9"/>
      <c r="H16" s="9"/>
      <c r="I16" s="9"/>
      <c r="J16" s="9"/>
      <c r="K16" s="9"/>
      <c r="L16" s="9"/>
      <c r="M16" s="9"/>
      <c r="N16" s="9"/>
      <c r="O16" s="9"/>
      <c r="P16" s="9"/>
      <c r="Q16" s="9"/>
      <c r="R16" s="9"/>
      <c r="S16" s="9"/>
      <c r="T16" s="9"/>
      <c r="U16" s="9"/>
      <c r="V16" s="9"/>
      <c r="W16" s="9"/>
      <c r="X16" s="9"/>
      <c r="Y16" s="9"/>
      <c r="Z16" s="9"/>
    </row>
    <row r="17" ht="12.75" customHeight="1">
      <c r="A17" s="9"/>
      <c r="B17" s="9"/>
      <c r="C17" s="9"/>
      <c r="D17" s="9"/>
      <c r="E17" s="9"/>
      <c r="F17" s="9"/>
      <c r="G17" s="9"/>
      <c r="H17" s="9"/>
      <c r="I17" s="9"/>
      <c r="J17" s="9"/>
      <c r="K17" s="9"/>
      <c r="L17" s="9"/>
      <c r="M17" s="9"/>
      <c r="N17" s="9"/>
      <c r="O17" s="9"/>
      <c r="P17" s="9"/>
      <c r="Q17" s="9"/>
      <c r="R17" s="9"/>
      <c r="S17" s="9"/>
      <c r="T17" s="9"/>
      <c r="U17" s="9"/>
      <c r="V17" s="9"/>
      <c r="W17" s="9"/>
      <c r="X17" s="9"/>
      <c r="Y17" s="9"/>
      <c r="Z17" s="9"/>
    </row>
    <row r="18" ht="12.75"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ht="12.75" customHeight="1">
      <c r="A19" s="9"/>
      <c r="B19" s="9"/>
      <c r="C19" s="9"/>
      <c r="D19" s="9"/>
      <c r="E19" s="9"/>
      <c r="F19" s="9"/>
      <c r="G19" s="9"/>
      <c r="H19" s="9"/>
      <c r="I19" s="9"/>
      <c r="J19" s="9"/>
      <c r="K19" s="9"/>
      <c r="L19" s="9"/>
      <c r="M19" s="9"/>
      <c r="N19" s="9"/>
      <c r="O19" s="9"/>
      <c r="P19" s="9"/>
      <c r="Q19" s="9"/>
      <c r="R19" s="9"/>
      <c r="S19" s="9"/>
      <c r="T19" s="9"/>
      <c r="U19" s="9"/>
      <c r="V19" s="9"/>
      <c r="W19" s="9"/>
      <c r="X19" s="9"/>
      <c r="Y19" s="9"/>
      <c r="Z19" s="9"/>
    </row>
    <row r="20" ht="12.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12.75"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ht="12.7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ht="12.75"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ht="12.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ht="12.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ht="12.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ht="12.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2.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2.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12.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12.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12.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12.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12.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12.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2.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2.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2.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2.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2.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2.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2.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2.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2.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2.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2.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2.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2.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2.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2.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2.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2.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2.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2.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2.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2.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2.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2.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2.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2.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2.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2.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2.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2.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2.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2.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2.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2.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2.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2.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2.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2.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2.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2.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2.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2.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2.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2.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2.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2.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2.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2.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2.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2.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2.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2.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2.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2.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2.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2.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2.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2.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2.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2.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2.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2.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2.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2.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2.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2.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2.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2.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2.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2.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14"/>
    <col customWidth="1" min="2" max="2" width="29.57"/>
    <col customWidth="1" min="3" max="3" width="43.43"/>
    <col customWidth="1" min="4" max="6" width="11.43"/>
    <col customWidth="1" min="7" max="23" width="10.71"/>
  </cols>
  <sheetData>
    <row r="1" ht="14.25" customHeight="1">
      <c r="A1" s="346"/>
      <c r="B1" s="347"/>
      <c r="C1" s="237"/>
      <c r="D1" s="237"/>
      <c r="E1" s="237"/>
      <c r="F1" s="237"/>
      <c r="G1" s="237"/>
      <c r="H1" s="237"/>
      <c r="I1" s="237"/>
      <c r="J1" s="237"/>
      <c r="K1" s="237"/>
      <c r="L1" s="237"/>
      <c r="M1" s="237"/>
      <c r="N1" s="237"/>
      <c r="O1" s="237"/>
      <c r="P1" s="237"/>
      <c r="Q1" s="237"/>
      <c r="R1" s="237"/>
      <c r="S1" s="237"/>
      <c r="T1" s="237"/>
      <c r="U1" s="237"/>
      <c r="V1" s="237"/>
      <c r="W1" s="237"/>
      <c r="X1" s="237"/>
      <c r="Y1" s="237"/>
      <c r="Z1" s="237"/>
    </row>
    <row r="2" ht="14.25" customHeight="1">
      <c r="A2" s="348" t="s">
        <v>437</v>
      </c>
      <c r="B2" s="348" t="s">
        <v>438</v>
      </c>
      <c r="C2" s="348" t="s">
        <v>439</v>
      </c>
      <c r="D2" s="237"/>
      <c r="E2" s="237"/>
      <c r="F2" s="237"/>
      <c r="G2" s="237"/>
      <c r="H2" s="237"/>
      <c r="I2" s="237"/>
      <c r="J2" s="237"/>
      <c r="K2" s="237"/>
      <c r="L2" s="237"/>
      <c r="M2" s="237"/>
      <c r="N2" s="237"/>
      <c r="O2" s="237"/>
      <c r="P2" s="237"/>
      <c r="Q2" s="237"/>
      <c r="R2" s="237"/>
      <c r="S2" s="237"/>
      <c r="T2" s="237"/>
      <c r="U2" s="237"/>
      <c r="V2" s="237"/>
      <c r="W2" s="237"/>
      <c r="X2" s="237"/>
      <c r="Y2" s="237"/>
      <c r="Z2" s="237"/>
    </row>
    <row r="3" ht="14.25" customHeight="1">
      <c r="A3" s="349" t="s">
        <v>440</v>
      </c>
      <c r="B3" s="350" t="s">
        <v>441</v>
      </c>
      <c r="C3" s="351" t="s">
        <v>442</v>
      </c>
      <c r="D3" s="237"/>
      <c r="E3" s="237"/>
      <c r="F3" s="237"/>
      <c r="G3" s="237"/>
      <c r="H3" s="237"/>
      <c r="I3" s="237"/>
      <c r="J3" s="237"/>
      <c r="K3" s="237"/>
      <c r="L3" s="237"/>
      <c r="M3" s="237"/>
      <c r="N3" s="237"/>
      <c r="O3" s="237"/>
      <c r="P3" s="237"/>
      <c r="Q3" s="237"/>
      <c r="R3" s="237"/>
      <c r="S3" s="237"/>
      <c r="T3" s="237"/>
      <c r="U3" s="237"/>
      <c r="V3" s="237"/>
      <c r="W3" s="237"/>
      <c r="X3" s="237"/>
      <c r="Y3" s="237"/>
      <c r="Z3" s="237"/>
    </row>
    <row r="4" ht="14.25" customHeight="1">
      <c r="A4" s="330"/>
      <c r="B4" s="350" t="s">
        <v>443</v>
      </c>
      <c r="C4" s="351" t="s">
        <v>444</v>
      </c>
      <c r="D4" s="237"/>
      <c r="E4" s="237"/>
      <c r="F4" s="237"/>
      <c r="G4" s="237"/>
      <c r="H4" s="237"/>
      <c r="I4" s="237"/>
      <c r="J4" s="237"/>
      <c r="K4" s="237"/>
      <c r="L4" s="237"/>
      <c r="M4" s="237"/>
      <c r="N4" s="237"/>
      <c r="O4" s="237"/>
      <c r="P4" s="237"/>
      <c r="Q4" s="237"/>
      <c r="R4" s="237"/>
      <c r="S4" s="237"/>
      <c r="T4" s="237"/>
      <c r="U4" s="237"/>
      <c r="V4" s="237"/>
      <c r="W4" s="237"/>
      <c r="X4" s="237"/>
      <c r="Y4" s="237"/>
      <c r="Z4" s="237"/>
    </row>
    <row r="5" ht="14.25" customHeight="1">
      <c r="A5" s="334"/>
      <c r="B5" s="350" t="s">
        <v>445</v>
      </c>
      <c r="C5" s="352" t="s">
        <v>446</v>
      </c>
      <c r="D5" s="237"/>
      <c r="E5" s="237"/>
      <c r="F5" s="237"/>
      <c r="G5" s="237"/>
      <c r="H5" s="237"/>
      <c r="I5" s="237"/>
      <c r="J5" s="237"/>
      <c r="K5" s="237"/>
      <c r="L5" s="237"/>
      <c r="M5" s="237"/>
      <c r="N5" s="237"/>
      <c r="O5" s="237"/>
      <c r="P5" s="237"/>
      <c r="Q5" s="237"/>
      <c r="R5" s="237"/>
      <c r="S5" s="237"/>
      <c r="T5" s="237"/>
      <c r="U5" s="237"/>
      <c r="V5" s="237"/>
      <c r="W5" s="237"/>
      <c r="X5" s="237"/>
      <c r="Y5" s="237"/>
      <c r="Z5" s="237"/>
    </row>
    <row r="6" ht="14.25" customHeight="1">
      <c r="A6" s="349" t="s">
        <v>447</v>
      </c>
      <c r="B6" s="350" t="s">
        <v>441</v>
      </c>
      <c r="C6" s="351" t="s">
        <v>448</v>
      </c>
      <c r="D6" s="237"/>
      <c r="E6" s="237"/>
      <c r="F6" s="237"/>
      <c r="G6" s="237"/>
      <c r="H6" s="237"/>
      <c r="I6" s="237"/>
      <c r="J6" s="237"/>
      <c r="K6" s="237"/>
      <c r="L6" s="237"/>
      <c r="M6" s="237"/>
      <c r="N6" s="237"/>
      <c r="O6" s="237"/>
      <c r="P6" s="237"/>
      <c r="Q6" s="237"/>
      <c r="R6" s="237"/>
      <c r="S6" s="237"/>
      <c r="T6" s="237"/>
      <c r="U6" s="237"/>
      <c r="V6" s="237"/>
      <c r="W6" s="237"/>
      <c r="X6" s="237"/>
      <c r="Y6" s="237"/>
      <c r="Z6" s="237"/>
    </row>
    <row r="7" ht="14.25" customHeight="1">
      <c r="A7" s="330"/>
      <c r="B7" s="349" t="s">
        <v>443</v>
      </c>
      <c r="C7" s="352" t="s">
        <v>449</v>
      </c>
      <c r="D7" s="237"/>
      <c r="E7" s="237"/>
      <c r="F7" s="237"/>
      <c r="G7" s="237"/>
      <c r="H7" s="237"/>
      <c r="I7" s="237"/>
      <c r="J7" s="237"/>
      <c r="K7" s="237"/>
      <c r="L7" s="237"/>
      <c r="M7" s="237"/>
      <c r="N7" s="237"/>
      <c r="O7" s="237"/>
      <c r="P7" s="237"/>
      <c r="Q7" s="237"/>
      <c r="R7" s="237"/>
      <c r="S7" s="237"/>
      <c r="T7" s="237"/>
      <c r="U7" s="237"/>
      <c r="V7" s="237"/>
      <c r="W7" s="237"/>
      <c r="X7" s="237"/>
      <c r="Y7" s="237"/>
      <c r="Z7" s="237"/>
    </row>
    <row r="8" ht="14.25" customHeight="1">
      <c r="A8" s="330"/>
      <c r="B8" s="349" t="s">
        <v>445</v>
      </c>
      <c r="C8" s="352" t="s">
        <v>450</v>
      </c>
      <c r="D8" s="237"/>
      <c r="E8" s="237"/>
      <c r="F8" s="237"/>
      <c r="G8" s="237"/>
      <c r="H8" s="237"/>
      <c r="I8" s="237"/>
      <c r="J8" s="237"/>
      <c r="K8" s="237"/>
      <c r="L8" s="237"/>
      <c r="M8" s="237"/>
      <c r="N8" s="237"/>
      <c r="O8" s="237"/>
      <c r="P8" s="237"/>
      <c r="Q8" s="237"/>
      <c r="R8" s="237"/>
      <c r="S8" s="237"/>
      <c r="T8" s="237"/>
      <c r="U8" s="237"/>
      <c r="V8" s="237"/>
      <c r="W8" s="237"/>
      <c r="X8" s="237"/>
      <c r="Y8" s="237"/>
      <c r="Z8" s="237"/>
    </row>
    <row r="9" ht="14.25" customHeight="1">
      <c r="A9" s="334"/>
      <c r="B9" s="334"/>
      <c r="C9" s="352" t="s">
        <v>451</v>
      </c>
      <c r="D9" s="237"/>
      <c r="E9" s="237"/>
      <c r="F9" s="237"/>
      <c r="G9" s="237"/>
      <c r="H9" s="237"/>
      <c r="I9" s="237"/>
      <c r="J9" s="237"/>
      <c r="K9" s="237"/>
      <c r="L9" s="237"/>
      <c r="M9" s="237"/>
      <c r="N9" s="237"/>
      <c r="O9" s="237"/>
      <c r="P9" s="237"/>
      <c r="Q9" s="237"/>
      <c r="R9" s="237"/>
      <c r="S9" s="237"/>
      <c r="T9" s="237"/>
      <c r="U9" s="237"/>
      <c r="V9" s="237"/>
      <c r="W9" s="237"/>
      <c r="X9" s="237"/>
      <c r="Y9" s="237"/>
      <c r="Z9" s="237"/>
    </row>
    <row r="10" ht="14.25" customHeight="1">
      <c r="A10" s="237"/>
      <c r="B10" s="34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row>
    <row r="11" ht="14.25" customHeight="1">
      <c r="A11" s="237"/>
      <c r="B11" s="34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row>
    <row r="12" ht="14.25" customHeight="1">
      <c r="A12" s="237"/>
      <c r="B12" s="34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row>
    <row r="13" ht="14.25" customHeight="1">
      <c r="A13" s="237"/>
      <c r="B13" s="34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4" ht="14.25" customHeight="1">
      <c r="A14" s="237"/>
      <c r="B14" s="34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ht="14.25" customHeight="1">
      <c r="A15" s="237"/>
      <c r="B15" s="34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row>
    <row r="16" ht="14.25" customHeight="1">
      <c r="A16" s="237"/>
      <c r="B16" s="34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row>
    <row r="17" ht="14.25" customHeight="1">
      <c r="A17" s="237"/>
      <c r="B17" s="34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ht="14.25" customHeight="1">
      <c r="A18" s="237"/>
      <c r="B18" s="34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row>
    <row r="19" ht="14.25" customHeight="1">
      <c r="A19" s="237"/>
      <c r="B19" s="34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row>
    <row r="20" ht="14.25" customHeight="1">
      <c r="A20" s="237"/>
      <c r="B20" s="34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row>
    <row r="21" ht="14.25" customHeight="1">
      <c r="A21" s="237"/>
      <c r="B21" s="34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row>
    <row r="22" ht="14.25" customHeight="1">
      <c r="A22" s="237"/>
      <c r="B22" s="34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row>
    <row r="23" ht="14.25" customHeight="1">
      <c r="A23" s="237"/>
      <c r="B23" s="34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row>
    <row r="24" ht="14.25" customHeight="1">
      <c r="A24" s="237"/>
      <c r="B24" s="34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row>
    <row r="25" ht="14.25" customHeight="1">
      <c r="A25" s="237"/>
      <c r="B25" s="34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row>
    <row r="26" ht="14.25" customHeight="1">
      <c r="A26" s="237"/>
      <c r="B26" s="34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row>
    <row r="27" ht="14.25" customHeight="1">
      <c r="A27" s="237"/>
      <c r="B27" s="34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row>
    <row r="28" ht="14.25" customHeight="1">
      <c r="A28" s="237"/>
      <c r="B28" s="34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row>
    <row r="29" ht="14.25" customHeight="1">
      <c r="A29" s="237"/>
      <c r="B29" s="34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row>
    <row r="30" ht="14.25" customHeight="1">
      <c r="A30" s="237"/>
      <c r="B30" s="34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row>
    <row r="31" ht="14.25" customHeight="1">
      <c r="A31" s="237"/>
      <c r="B31" s="34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row>
    <row r="32" ht="14.25" customHeight="1">
      <c r="A32" s="237"/>
      <c r="B32" s="34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row>
    <row r="33" ht="14.25" customHeight="1">
      <c r="A33" s="237"/>
      <c r="B33" s="34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row>
    <row r="34" ht="14.25" customHeight="1">
      <c r="A34" s="237"/>
      <c r="B34" s="34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row>
    <row r="35" ht="14.25" customHeight="1">
      <c r="A35" s="237"/>
      <c r="B35" s="34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row>
    <row r="36" ht="14.25" customHeight="1">
      <c r="A36" s="237"/>
      <c r="B36" s="34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row>
    <row r="37" ht="14.25" customHeight="1">
      <c r="A37" s="237"/>
      <c r="B37" s="34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ht="14.25" customHeight="1">
      <c r="A38" s="237"/>
      <c r="B38" s="34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ht="14.25" customHeight="1">
      <c r="A39" s="237"/>
      <c r="B39" s="34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ht="14.25" customHeight="1">
      <c r="A40" s="237"/>
      <c r="B40" s="34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row>
    <row r="41" ht="14.25" customHeight="1">
      <c r="A41" s="237"/>
      <c r="B41" s="34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ht="14.25" customHeight="1">
      <c r="A42" s="237"/>
      <c r="B42" s="34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row>
    <row r="43" ht="14.25" customHeight="1">
      <c r="A43" s="237"/>
      <c r="B43" s="34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row>
    <row r="44" ht="14.25" customHeight="1">
      <c r="A44" s="237"/>
      <c r="B44" s="34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row>
    <row r="45" ht="14.25" customHeight="1">
      <c r="A45" s="237"/>
      <c r="B45" s="34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row>
    <row r="46" ht="14.25" customHeight="1">
      <c r="A46" s="237"/>
      <c r="B46" s="34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row>
    <row r="47" ht="14.25" customHeight="1">
      <c r="A47" s="237"/>
      <c r="B47" s="34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row>
    <row r="48" ht="14.25" customHeight="1">
      <c r="A48" s="237"/>
      <c r="B48" s="34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ht="14.25" customHeight="1">
      <c r="A49" s="237"/>
      <c r="B49" s="34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row>
    <row r="50" ht="14.25" customHeight="1">
      <c r="A50" s="237"/>
      <c r="B50" s="34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row>
    <row r="51" ht="14.25" customHeight="1">
      <c r="A51" s="237"/>
      <c r="B51" s="34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row>
    <row r="52" ht="14.25" customHeight="1">
      <c r="A52" s="237"/>
      <c r="B52" s="34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row>
    <row r="53" ht="14.25" customHeight="1">
      <c r="A53" s="237"/>
      <c r="B53" s="34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ht="14.25" customHeight="1">
      <c r="A54" s="237"/>
      <c r="B54" s="34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row>
    <row r="55" ht="14.25" customHeight="1">
      <c r="A55" s="237"/>
      <c r="B55" s="34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row>
    <row r="56" ht="14.25" customHeight="1">
      <c r="A56" s="237"/>
      <c r="B56" s="34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ht="14.25" customHeight="1">
      <c r="A57" s="237"/>
      <c r="B57" s="34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ht="14.25" customHeight="1">
      <c r="A58" s="237"/>
      <c r="B58" s="34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row>
    <row r="59" ht="14.25" customHeight="1">
      <c r="A59" s="237"/>
      <c r="B59" s="34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ht="14.25" customHeight="1">
      <c r="A60" s="237"/>
      <c r="B60" s="34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row>
    <row r="61" ht="14.25" customHeight="1">
      <c r="A61" s="237"/>
      <c r="B61" s="34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row>
    <row r="62" ht="14.25" customHeight="1">
      <c r="A62" s="237"/>
      <c r="B62" s="34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row>
    <row r="63" ht="14.25" customHeight="1">
      <c r="A63" s="237"/>
      <c r="B63" s="34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row>
    <row r="64" ht="14.25" customHeight="1">
      <c r="A64" s="237"/>
      <c r="B64" s="34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ht="14.25" customHeight="1">
      <c r="A65" s="237"/>
      <c r="B65" s="34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ht="14.25" customHeight="1">
      <c r="A66" s="237"/>
      <c r="B66" s="34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ht="14.25" customHeight="1">
      <c r="A67" s="237"/>
      <c r="B67" s="34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ht="14.25" customHeight="1">
      <c r="A68" s="237"/>
      <c r="B68" s="34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ht="14.25" customHeight="1">
      <c r="A69" s="237"/>
      <c r="B69" s="34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row r="70" ht="14.25" customHeight="1">
      <c r="A70" s="237"/>
      <c r="B70" s="34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row>
    <row r="71" ht="14.25" customHeight="1">
      <c r="A71" s="237"/>
      <c r="B71" s="34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row>
    <row r="72" ht="14.25" customHeight="1">
      <c r="A72" s="237"/>
      <c r="B72" s="34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ht="14.25" customHeight="1">
      <c r="A73" s="237"/>
      <c r="B73" s="34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ht="14.25" customHeight="1">
      <c r="A74" s="237"/>
      <c r="B74" s="34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ht="14.25" customHeight="1">
      <c r="A75" s="237"/>
      <c r="B75" s="34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ht="14.25" customHeight="1">
      <c r="A76" s="237"/>
      <c r="B76" s="34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row>
    <row r="77" ht="14.25" customHeight="1">
      <c r="A77" s="237"/>
      <c r="B77" s="34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row>
    <row r="78" ht="14.25" customHeight="1">
      <c r="A78" s="237"/>
      <c r="B78" s="34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row>
    <row r="79" ht="14.25" customHeight="1">
      <c r="A79" s="237"/>
      <c r="B79" s="34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row>
    <row r="80" ht="14.25" customHeight="1">
      <c r="A80" s="237"/>
      <c r="B80" s="34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row>
    <row r="81" ht="14.25" customHeight="1">
      <c r="A81" s="237"/>
      <c r="B81" s="34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row>
    <row r="82" ht="14.25" customHeight="1">
      <c r="A82" s="237"/>
      <c r="B82" s="34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row>
    <row r="83" ht="14.25" customHeight="1">
      <c r="A83" s="237"/>
      <c r="B83" s="34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row>
    <row r="84" ht="14.25" customHeight="1">
      <c r="A84" s="237"/>
      <c r="B84" s="34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row>
    <row r="85" ht="14.25" customHeight="1">
      <c r="A85" s="237"/>
      <c r="B85" s="34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row>
    <row r="86" ht="14.25" customHeight="1">
      <c r="A86" s="237"/>
      <c r="B86" s="34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row>
    <row r="87" ht="14.25" customHeight="1">
      <c r="A87" s="237"/>
      <c r="B87" s="34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row>
    <row r="88" ht="14.25" customHeight="1">
      <c r="A88" s="237"/>
      <c r="B88" s="34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ht="14.25" customHeight="1">
      <c r="A89" s="237"/>
      <c r="B89" s="34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row>
    <row r="90" ht="14.25" customHeight="1">
      <c r="A90" s="237"/>
      <c r="B90" s="34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ht="14.25" customHeight="1">
      <c r="A91" s="237"/>
      <c r="B91" s="34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ht="14.25" customHeight="1">
      <c r="A92" s="237"/>
      <c r="B92" s="34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ht="14.25" customHeight="1">
      <c r="A93" s="237"/>
      <c r="B93" s="34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ht="14.25" customHeight="1">
      <c r="A94" s="237"/>
      <c r="B94" s="34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ht="14.25" customHeight="1">
      <c r="A95" s="237"/>
      <c r="B95" s="34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ht="14.25" customHeight="1">
      <c r="A96" s="237"/>
      <c r="B96" s="34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ht="14.25" customHeight="1">
      <c r="A97" s="237"/>
      <c r="B97" s="34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ht="14.25" customHeight="1">
      <c r="A98" s="237"/>
      <c r="B98" s="34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row>
    <row r="99" ht="14.25" customHeight="1">
      <c r="A99" s="237"/>
      <c r="B99" s="34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ht="14.25" customHeight="1">
      <c r="A100" s="237"/>
      <c r="B100" s="34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ht="14.25" customHeight="1">
      <c r="A101" s="237"/>
      <c r="B101" s="34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ht="14.25" customHeight="1">
      <c r="A102" s="237"/>
      <c r="B102" s="34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row>
    <row r="103" ht="14.25" customHeight="1">
      <c r="A103" s="237"/>
      <c r="B103" s="34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ht="14.25" customHeight="1">
      <c r="A104" s="237"/>
      <c r="B104" s="34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ht="14.25" customHeight="1">
      <c r="A105" s="237"/>
      <c r="B105" s="34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ht="14.25" customHeight="1">
      <c r="A106" s="237"/>
      <c r="B106" s="34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ht="14.25" customHeight="1">
      <c r="A107" s="237"/>
      <c r="B107" s="34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ht="14.25" customHeight="1">
      <c r="A108" s="237"/>
      <c r="B108" s="34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ht="14.25" customHeight="1">
      <c r="A109" s="237"/>
      <c r="B109" s="34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row>
    <row r="110" ht="14.25" customHeight="1">
      <c r="A110" s="237"/>
      <c r="B110" s="34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ht="14.25" customHeight="1">
      <c r="A111" s="237"/>
      <c r="B111" s="34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row>
    <row r="112" ht="14.25" customHeight="1">
      <c r="A112" s="237"/>
      <c r="B112" s="34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row>
    <row r="113" ht="14.25" customHeight="1">
      <c r="A113" s="237"/>
      <c r="B113" s="34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row>
    <row r="114" ht="14.25" customHeight="1">
      <c r="A114" s="237"/>
      <c r="B114" s="34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row>
    <row r="115" ht="14.25" customHeight="1">
      <c r="A115" s="237"/>
      <c r="B115" s="34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ht="14.25" customHeight="1">
      <c r="A116" s="237"/>
      <c r="B116" s="34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ht="14.25" customHeight="1">
      <c r="A117" s="237"/>
      <c r="B117" s="34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row>
    <row r="118" ht="14.25" customHeight="1">
      <c r="A118" s="237"/>
      <c r="B118" s="34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row>
    <row r="119" ht="14.25" customHeight="1">
      <c r="A119" s="237"/>
      <c r="B119" s="34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row>
    <row r="120" ht="14.25" customHeight="1">
      <c r="A120" s="237"/>
      <c r="B120" s="34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row>
    <row r="121" ht="14.25" customHeight="1">
      <c r="A121" s="237"/>
      <c r="B121" s="34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row>
    <row r="122" ht="14.25" customHeight="1">
      <c r="A122" s="237"/>
      <c r="B122" s="34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row>
    <row r="123" ht="14.25" customHeight="1">
      <c r="A123" s="237"/>
      <c r="B123" s="34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row>
    <row r="124" ht="14.25" customHeight="1">
      <c r="A124" s="237"/>
      <c r="B124" s="34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row>
    <row r="125" ht="14.25" customHeight="1">
      <c r="A125" s="237"/>
      <c r="B125" s="34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row>
    <row r="126" ht="14.25" customHeight="1">
      <c r="A126" s="237"/>
      <c r="B126" s="34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row>
    <row r="127" ht="14.25" customHeight="1">
      <c r="A127" s="237"/>
      <c r="B127" s="34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row>
    <row r="128" ht="14.25" customHeight="1">
      <c r="A128" s="237"/>
      <c r="B128" s="34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row>
    <row r="129" ht="14.25" customHeight="1">
      <c r="A129" s="237"/>
      <c r="B129" s="34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row>
    <row r="130" ht="14.25" customHeight="1">
      <c r="A130" s="237"/>
      <c r="B130" s="34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row>
    <row r="131" ht="14.25" customHeight="1">
      <c r="A131" s="237"/>
      <c r="B131" s="34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row>
    <row r="132" ht="14.25" customHeight="1">
      <c r="A132" s="237"/>
      <c r="B132" s="34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row>
    <row r="133" ht="14.25" customHeight="1">
      <c r="A133" s="237"/>
      <c r="B133" s="34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row>
    <row r="134" ht="14.25" customHeight="1">
      <c r="A134" s="237"/>
      <c r="B134" s="34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row>
    <row r="135" ht="14.25" customHeight="1">
      <c r="A135" s="237"/>
      <c r="B135" s="34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row>
    <row r="136" ht="14.25" customHeight="1">
      <c r="A136" s="237"/>
      <c r="B136" s="34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row>
    <row r="137" ht="14.25" customHeight="1">
      <c r="A137" s="237"/>
      <c r="B137" s="34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row>
    <row r="138" ht="14.25" customHeight="1">
      <c r="A138" s="237"/>
      <c r="B138" s="34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row>
    <row r="139" ht="14.25" customHeight="1">
      <c r="A139" s="237"/>
      <c r="B139" s="34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row>
    <row r="140" ht="14.25" customHeight="1">
      <c r="A140" s="237"/>
      <c r="B140" s="34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row>
    <row r="141" ht="14.25" customHeight="1">
      <c r="A141" s="237"/>
      <c r="B141" s="34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row>
    <row r="142" ht="14.25" customHeight="1">
      <c r="A142" s="237"/>
      <c r="B142" s="34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row>
    <row r="143" ht="14.25" customHeight="1">
      <c r="A143" s="237"/>
      <c r="B143" s="34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row>
    <row r="144" ht="14.25" customHeight="1">
      <c r="A144" s="237"/>
      <c r="B144" s="34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row>
    <row r="145" ht="14.25" customHeight="1">
      <c r="A145" s="237"/>
      <c r="B145" s="34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row>
    <row r="146" ht="14.25" customHeight="1">
      <c r="A146" s="237"/>
      <c r="B146" s="34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row>
    <row r="147" ht="14.25" customHeight="1">
      <c r="A147" s="237"/>
      <c r="B147" s="34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row>
    <row r="148" ht="14.25" customHeight="1">
      <c r="A148" s="237"/>
      <c r="B148" s="34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row>
    <row r="149" ht="14.25" customHeight="1">
      <c r="A149" s="237"/>
      <c r="B149" s="34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row>
    <row r="150" ht="14.25" customHeight="1">
      <c r="A150" s="237"/>
      <c r="B150" s="34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row>
    <row r="151" ht="14.25" customHeight="1">
      <c r="A151" s="237"/>
      <c r="B151" s="34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row>
    <row r="152" ht="14.25" customHeight="1">
      <c r="A152" s="237"/>
      <c r="B152" s="34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row>
    <row r="153" ht="14.25" customHeight="1">
      <c r="A153" s="237"/>
      <c r="B153" s="34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row>
    <row r="154" ht="14.25" customHeight="1">
      <c r="A154" s="237"/>
      <c r="B154" s="34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row>
    <row r="155" ht="14.25" customHeight="1">
      <c r="A155" s="237"/>
      <c r="B155" s="34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row>
    <row r="156" ht="14.25" customHeight="1">
      <c r="A156" s="237"/>
      <c r="B156" s="34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row>
    <row r="157" ht="14.25" customHeight="1">
      <c r="A157" s="237"/>
      <c r="B157" s="34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row>
    <row r="158" ht="14.25" customHeight="1">
      <c r="A158" s="237"/>
      <c r="B158" s="34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row>
    <row r="159" ht="14.25" customHeight="1">
      <c r="A159" s="237"/>
      <c r="B159" s="34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row>
    <row r="160" ht="14.25" customHeight="1">
      <c r="A160" s="237"/>
      <c r="B160" s="34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row>
    <row r="161" ht="14.25" customHeight="1">
      <c r="A161" s="237"/>
      <c r="B161" s="34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row>
    <row r="162" ht="14.25" customHeight="1">
      <c r="A162" s="237"/>
      <c r="B162" s="34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row>
    <row r="163" ht="14.25" customHeight="1">
      <c r="A163" s="237"/>
      <c r="B163" s="34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row>
    <row r="164" ht="14.25" customHeight="1">
      <c r="A164" s="237"/>
      <c r="B164" s="34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row>
    <row r="165" ht="14.25" customHeight="1">
      <c r="A165" s="237"/>
      <c r="B165" s="34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row>
    <row r="166" ht="14.25" customHeight="1">
      <c r="A166" s="237"/>
      <c r="B166" s="34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row>
    <row r="167" ht="14.25" customHeight="1">
      <c r="A167" s="237"/>
      <c r="B167" s="34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row>
    <row r="168" ht="14.25" customHeight="1">
      <c r="A168" s="237"/>
      <c r="B168" s="34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row>
    <row r="169" ht="14.25" customHeight="1">
      <c r="A169" s="237"/>
      <c r="B169" s="34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row>
    <row r="170" ht="14.25" customHeight="1">
      <c r="A170" s="237"/>
      <c r="B170" s="34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row>
    <row r="171" ht="14.25" customHeight="1">
      <c r="A171" s="237"/>
      <c r="B171" s="34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row>
    <row r="172" ht="14.25" customHeight="1">
      <c r="A172" s="237"/>
      <c r="B172" s="34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row>
    <row r="173" ht="14.25" customHeight="1">
      <c r="A173" s="237"/>
      <c r="B173" s="34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ht="14.25" customHeight="1">
      <c r="A174" s="237"/>
      <c r="B174" s="34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row>
    <row r="175" ht="14.25" customHeight="1">
      <c r="A175" s="237"/>
      <c r="B175" s="34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row>
    <row r="176" ht="14.25" customHeight="1">
      <c r="A176" s="237"/>
      <c r="B176" s="34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row>
    <row r="177" ht="14.25" customHeight="1">
      <c r="A177" s="237"/>
      <c r="B177" s="34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row>
    <row r="178" ht="14.25" customHeight="1">
      <c r="A178" s="237"/>
      <c r="B178" s="34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row>
    <row r="179" ht="14.25" customHeight="1">
      <c r="A179" s="237"/>
      <c r="B179" s="34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row>
    <row r="180" ht="14.25" customHeight="1">
      <c r="A180" s="237"/>
      <c r="B180" s="34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row>
    <row r="181" ht="14.25" customHeight="1">
      <c r="A181" s="237"/>
      <c r="B181" s="34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row>
    <row r="182" ht="14.25" customHeight="1">
      <c r="A182" s="237"/>
      <c r="B182" s="34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row>
    <row r="183" ht="14.25" customHeight="1">
      <c r="A183" s="237"/>
      <c r="B183" s="34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row>
    <row r="184" ht="14.25" customHeight="1">
      <c r="A184" s="237"/>
      <c r="B184" s="34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row>
    <row r="185" ht="14.25" customHeight="1">
      <c r="A185" s="237"/>
      <c r="B185" s="34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row>
    <row r="186" ht="14.25" customHeight="1">
      <c r="A186" s="237"/>
      <c r="B186" s="34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row>
    <row r="187" ht="14.25" customHeight="1">
      <c r="A187" s="237"/>
      <c r="B187" s="34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row>
    <row r="188" ht="14.25" customHeight="1">
      <c r="A188" s="237"/>
      <c r="B188" s="34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row>
    <row r="189" ht="14.25" customHeight="1">
      <c r="A189" s="237"/>
      <c r="B189" s="34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row>
    <row r="190" ht="14.25" customHeight="1">
      <c r="A190" s="237"/>
      <c r="B190" s="34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row>
    <row r="191" ht="14.25" customHeight="1">
      <c r="A191" s="237"/>
      <c r="B191" s="34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row>
    <row r="192" ht="14.25" customHeight="1">
      <c r="A192" s="237"/>
      <c r="B192" s="34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row>
    <row r="193" ht="14.25" customHeight="1">
      <c r="A193" s="237"/>
      <c r="B193" s="34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row>
    <row r="194" ht="14.25" customHeight="1">
      <c r="A194" s="237"/>
      <c r="B194" s="34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row>
    <row r="195" ht="14.25" customHeight="1">
      <c r="A195" s="237"/>
      <c r="B195" s="34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row>
    <row r="196" ht="14.25" customHeight="1">
      <c r="A196" s="237"/>
      <c r="B196" s="34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row>
    <row r="197" ht="14.25" customHeight="1">
      <c r="A197" s="237"/>
      <c r="B197" s="34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row>
    <row r="198" ht="14.25" customHeight="1">
      <c r="A198" s="237"/>
      <c r="B198" s="34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row>
    <row r="199" ht="14.25" customHeight="1">
      <c r="A199" s="237"/>
      <c r="B199" s="34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row>
    <row r="200" ht="14.25" customHeight="1">
      <c r="A200" s="237"/>
      <c r="B200" s="34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row>
    <row r="201" ht="14.25" customHeight="1">
      <c r="A201" s="237"/>
      <c r="B201" s="34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row>
    <row r="202" ht="14.25" customHeight="1">
      <c r="A202" s="237"/>
      <c r="B202" s="34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row>
    <row r="203" ht="14.25" customHeight="1">
      <c r="A203" s="237"/>
      <c r="B203" s="34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row>
    <row r="204" ht="14.25" customHeight="1">
      <c r="A204" s="237"/>
      <c r="B204" s="34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row>
    <row r="205" ht="14.25" customHeight="1">
      <c r="A205" s="237"/>
      <c r="B205" s="34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row>
    <row r="206" ht="14.25" customHeight="1">
      <c r="A206" s="237"/>
      <c r="B206" s="34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row>
    <row r="207" ht="14.25" customHeight="1">
      <c r="A207" s="237"/>
      <c r="B207" s="34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row>
    <row r="208" ht="14.25" customHeight="1">
      <c r="A208" s="237"/>
      <c r="B208" s="34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row>
    <row r="209" ht="14.25" customHeight="1">
      <c r="A209" s="237"/>
      <c r="B209" s="34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row>
    <row r="210" ht="14.25" customHeight="1">
      <c r="A210" s="237"/>
      <c r="B210" s="34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row>
    <row r="211" ht="14.25" customHeight="1">
      <c r="A211" s="237"/>
      <c r="B211" s="34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row>
    <row r="212" ht="14.25" customHeight="1">
      <c r="A212" s="237"/>
      <c r="B212" s="34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row>
    <row r="213" ht="14.25" customHeight="1">
      <c r="A213" s="237"/>
      <c r="B213" s="34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row>
    <row r="214" ht="14.25" customHeight="1">
      <c r="A214" s="237"/>
      <c r="B214" s="34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row>
    <row r="215" ht="14.25" customHeight="1">
      <c r="A215" s="237"/>
      <c r="B215" s="34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row>
    <row r="216" ht="14.25" customHeight="1">
      <c r="A216" s="237"/>
      <c r="B216" s="34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row>
    <row r="217" ht="14.25" customHeight="1">
      <c r="A217" s="237"/>
      <c r="B217" s="34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row>
    <row r="218" ht="14.25" customHeight="1">
      <c r="A218" s="237"/>
      <c r="B218" s="34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row>
    <row r="219" ht="14.25" customHeight="1">
      <c r="A219" s="237"/>
      <c r="B219" s="34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row>
    <row r="220" ht="14.25" customHeight="1">
      <c r="A220" s="237"/>
      <c r="B220" s="34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A5"/>
    <mergeCell ref="A6:A9"/>
    <mergeCell ref="B8:B9"/>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6" width="11.43"/>
    <col customWidth="1" min="7" max="21" width="10.71"/>
  </cols>
  <sheetData>
    <row r="1" ht="12.75"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ht="12.75"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row>
    <row r="3" ht="12.75" customHeight="1">
      <c r="A3" s="354" t="s">
        <v>65</v>
      </c>
      <c r="B3" s="353"/>
      <c r="C3" s="353"/>
      <c r="D3" s="353"/>
      <c r="E3" s="353"/>
      <c r="F3" s="353"/>
      <c r="G3" s="353"/>
      <c r="H3" s="353"/>
      <c r="I3" s="353"/>
      <c r="J3" s="353"/>
      <c r="K3" s="353"/>
      <c r="L3" s="353"/>
      <c r="M3" s="353"/>
      <c r="N3" s="353"/>
      <c r="O3" s="353"/>
      <c r="P3" s="353"/>
      <c r="Q3" s="353"/>
      <c r="R3" s="353"/>
      <c r="S3" s="353"/>
      <c r="T3" s="353"/>
      <c r="U3" s="353"/>
      <c r="V3" s="353"/>
      <c r="W3" s="353"/>
      <c r="X3" s="353"/>
      <c r="Y3" s="353"/>
      <c r="Z3" s="353"/>
    </row>
    <row r="4" ht="12.75" customHeight="1">
      <c r="A4" s="354" t="s">
        <v>418</v>
      </c>
      <c r="B4" s="353"/>
      <c r="C4" s="353"/>
      <c r="D4" s="353"/>
      <c r="E4" s="353"/>
      <c r="F4" s="353"/>
      <c r="G4" s="353"/>
      <c r="H4" s="353"/>
      <c r="I4" s="353"/>
      <c r="J4" s="353"/>
      <c r="K4" s="353"/>
      <c r="L4" s="353"/>
      <c r="M4" s="353"/>
      <c r="N4" s="353"/>
      <c r="O4" s="353"/>
      <c r="P4" s="353"/>
      <c r="Q4" s="353"/>
      <c r="R4" s="353"/>
      <c r="S4" s="353"/>
      <c r="T4" s="353"/>
      <c r="U4" s="353"/>
      <c r="V4" s="353"/>
      <c r="W4" s="353"/>
      <c r="X4" s="353"/>
      <c r="Y4" s="353"/>
      <c r="Z4" s="353"/>
    </row>
    <row r="5" ht="12.75" customHeight="1">
      <c r="A5" s="354" t="s">
        <v>420</v>
      </c>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ht="12.75" customHeight="1">
      <c r="A6" s="354" t="s">
        <v>422</v>
      </c>
      <c r="B6" s="353"/>
      <c r="C6" s="353"/>
      <c r="D6" s="353"/>
      <c r="E6" s="353"/>
      <c r="F6" s="353"/>
      <c r="G6" s="353"/>
      <c r="H6" s="353"/>
      <c r="I6" s="353"/>
      <c r="J6" s="353"/>
      <c r="K6" s="353"/>
      <c r="L6" s="353"/>
      <c r="M6" s="353"/>
      <c r="N6" s="353"/>
      <c r="O6" s="353"/>
      <c r="P6" s="353"/>
      <c r="Q6" s="353"/>
      <c r="R6" s="353"/>
      <c r="S6" s="353"/>
      <c r="T6" s="353"/>
      <c r="U6" s="353"/>
      <c r="V6" s="353"/>
      <c r="W6" s="353"/>
      <c r="X6" s="353"/>
      <c r="Y6" s="353"/>
      <c r="Z6" s="353"/>
    </row>
    <row r="7" ht="12.75" customHeight="1">
      <c r="A7" s="354" t="s">
        <v>66</v>
      </c>
      <c r="B7" s="353"/>
      <c r="C7" s="353"/>
      <c r="D7" s="353"/>
      <c r="E7" s="353"/>
      <c r="F7" s="353"/>
      <c r="G7" s="353"/>
      <c r="H7" s="353"/>
      <c r="I7" s="353"/>
      <c r="J7" s="353"/>
      <c r="K7" s="353"/>
      <c r="L7" s="353"/>
      <c r="M7" s="353"/>
      <c r="N7" s="353"/>
      <c r="O7" s="353"/>
      <c r="P7" s="353"/>
      <c r="Q7" s="353"/>
      <c r="R7" s="353"/>
      <c r="S7" s="353"/>
      <c r="T7" s="353"/>
      <c r="U7" s="353"/>
      <c r="V7" s="353"/>
      <c r="W7" s="353"/>
      <c r="X7" s="353"/>
      <c r="Y7" s="353"/>
      <c r="Z7" s="353"/>
    </row>
    <row r="8" ht="12.75" customHeight="1">
      <c r="A8" s="354" t="s">
        <v>67</v>
      </c>
      <c r="B8" s="353"/>
      <c r="C8" s="353"/>
      <c r="D8" s="353"/>
      <c r="E8" s="353"/>
      <c r="F8" s="353"/>
      <c r="G8" s="353"/>
      <c r="H8" s="353"/>
      <c r="I8" s="353"/>
      <c r="J8" s="353"/>
      <c r="K8" s="353"/>
      <c r="L8" s="353"/>
      <c r="M8" s="353"/>
      <c r="N8" s="353"/>
      <c r="O8" s="353"/>
      <c r="P8" s="353"/>
      <c r="Q8" s="353"/>
      <c r="R8" s="353"/>
      <c r="S8" s="353"/>
      <c r="T8" s="353"/>
      <c r="U8" s="353"/>
      <c r="V8" s="353"/>
      <c r="W8" s="353"/>
      <c r="X8" s="353"/>
      <c r="Y8" s="353"/>
      <c r="Z8" s="353"/>
    </row>
    <row r="9" ht="12.75" customHeight="1">
      <c r="A9" s="354" t="s">
        <v>428</v>
      </c>
      <c r="B9" s="353"/>
      <c r="C9" s="353"/>
      <c r="D9" s="353"/>
      <c r="E9" s="353"/>
      <c r="F9" s="353"/>
      <c r="G9" s="353"/>
      <c r="H9" s="353"/>
      <c r="I9" s="353"/>
      <c r="J9" s="353"/>
      <c r="K9" s="353"/>
      <c r="L9" s="353"/>
      <c r="M9" s="353"/>
      <c r="N9" s="353"/>
      <c r="O9" s="353"/>
      <c r="P9" s="353"/>
      <c r="Q9" s="353"/>
      <c r="R9" s="353"/>
      <c r="S9" s="353"/>
      <c r="T9" s="353"/>
      <c r="U9" s="353"/>
      <c r="V9" s="353"/>
      <c r="W9" s="353"/>
      <c r="X9" s="353"/>
      <c r="Y9" s="353"/>
      <c r="Z9" s="353"/>
    </row>
    <row r="10" ht="12.75" customHeight="1">
      <c r="A10" s="354" t="s">
        <v>68</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row>
    <row r="11" ht="12.75" customHeight="1">
      <c r="A11" s="354" t="s">
        <v>431</v>
      </c>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row>
    <row r="12" ht="12.75" customHeight="1">
      <c r="A12" s="354" t="s">
        <v>452</v>
      </c>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row>
    <row r="13" ht="12.75" customHeight="1">
      <c r="A13" s="354" t="s">
        <v>453</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row>
    <row r="14" ht="12.75" customHeight="1">
      <c r="A14" s="354" t="s">
        <v>454</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row>
    <row r="15" ht="12.75" customHeight="1">
      <c r="A15" s="3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row>
    <row r="16" ht="12.75" customHeight="1">
      <c r="A16" s="354" t="s">
        <v>70</v>
      </c>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row>
    <row r="17" ht="12.75" customHeight="1">
      <c r="A17" s="354" t="s">
        <v>265</v>
      </c>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row>
    <row r="18" ht="12.75" customHeight="1">
      <c r="A18" s="354" t="s">
        <v>198</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row>
    <row r="19" ht="12.75" customHeight="1">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row>
    <row r="20" ht="12.75" customHeight="1">
      <c r="A20" s="354" t="s">
        <v>455</v>
      </c>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row>
    <row r="21" ht="12.75" customHeight="1">
      <c r="A21" s="354" t="s">
        <v>456</v>
      </c>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row>
    <row r="22" ht="12.75" customHeight="1">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row>
    <row r="23" ht="12.75" customHeight="1">
      <c r="A23" s="353"/>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row>
    <row r="24" ht="12.75" customHeight="1">
      <c r="A24" s="353"/>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row>
    <row r="25" ht="12.75"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row>
    <row r="26" ht="12.75" customHeight="1">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row>
    <row r="27" ht="12.75" customHeight="1">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row>
    <row r="28" ht="12.75" customHeight="1">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row>
    <row r="29" ht="12.75" customHeight="1">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row>
    <row r="30" ht="12.75" customHeight="1">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row>
    <row r="31" ht="12.75" customHeight="1">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row>
    <row r="32" ht="12.75" customHeight="1">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row>
    <row r="33" ht="12.75" customHeight="1">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row>
    <row r="34" ht="12.75"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row>
    <row r="35" ht="12.75" customHeight="1">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36" ht="12.75"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row>
    <row r="37" ht="12.75" customHeight="1">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row>
    <row r="38" ht="12.75" customHeight="1">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row>
    <row r="39" ht="12.75" customHeight="1">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row>
    <row r="40" ht="12.7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row>
    <row r="41" ht="12.75" customHeight="1">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row>
    <row r="42" ht="12.75"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row>
    <row r="43" ht="12.75" customHeight="1">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row>
    <row r="44" ht="12.75" customHeight="1">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row>
    <row r="45" ht="12.75" customHeight="1">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row>
    <row r="46" ht="12.75" customHeight="1">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row>
    <row r="47" ht="12.75" customHeight="1">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row>
    <row r="48" ht="12.75" customHeight="1">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row>
    <row r="49" ht="12.75" customHeight="1">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row>
    <row r="50" ht="12.75" customHeight="1">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row>
    <row r="51" ht="12.75" customHeight="1">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row>
    <row r="52" ht="12.75" customHeight="1">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row>
    <row r="53" ht="12.75" customHeight="1">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row>
    <row r="54" ht="12.75" customHeight="1">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row>
    <row r="55" ht="12.75" customHeight="1">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row>
    <row r="56" ht="12.75" customHeight="1">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row>
    <row r="57" ht="12.75" customHeight="1">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row>
    <row r="58" ht="12.75" customHeight="1">
      <c r="A58" s="353"/>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row>
    <row r="59" ht="12.75" customHeight="1">
      <c r="A59" s="353"/>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row>
    <row r="60" ht="12.75" customHeight="1">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row>
    <row r="61" ht="12.75" customHeight="1">
      <c r="A61" s="353"/>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row>
    <row r="62" ht="12.75" customHeight="1">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row>
    <row r="63" ht="12.75" customHeight="1">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row>
    <row r="64" ht="12.75"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row>
    <row r="65" ht="12.75"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row>
    <row r="66" ht="12.75" customHeight="1">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ht="12.75" customHeight="1">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ht="12.75" customHeight="1">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ht="12.75" customHeight="1">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row r="70" ht="12.75" customHeight="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row>
    <row r="71" ht="12.75" customHeight="1">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row>
    <row r="72" ht="12.75" customHeight="1">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row>
    <row r="73" ht="12.75"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row>
    <row r="74" ht="12.75"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row>
    <row r="75" ht="12.75"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row>
    <row r="76" ht="12.75"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row>
    <row r="77" ht="12.75"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row>
    <row r="78" ht="12.75"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row>
    <row r="79" ht="12.75" customHeight="1">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row>
    <row r="80" ht="12.75" customHeight="1">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row>
    <row r="81" ht="12.75" customHeight="1">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row>
    <row r="82" ht="12.75"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row>
    <row r="83" ht="12.75"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row>
    <row r="84" ht="12.75" customHeight="1">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row>
    <row r="85" ht="12.75" customHeight="1">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row>
    <row r="86" ht="12.75" customHeight="1">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row>
    <row r="87" ht="12.75" customHeight="1">
      <c r="A87" s="353"/>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row>
    <row r="88" ht="12.75" customHeight="1">
      <c r="A88" s="353"/>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row>
    <row r="89" ht="12.75" customHeight="1">
      <c r="A89" s="353"/>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row>
    <row r="90" ht="12.75" customHeight="1">
      <c r="A90" s="353"/>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row>
    <row r="91" ht="12.75" customHeight="1">
      <c r="A91" s="353"/>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row>
    <row r="92" ht="12.75" customHeight="1">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row>
    <row r="93" ht="12.75" customHeight="1">
      <c r="A93" s="353"/>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row>
    <row r="94" ht="12.75" customHeight="1">
      <c r="A94" s="353"/>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row>
    <row r="95" ht="12.75" customHeight="1">
      <c r="A95" s="353"/>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row>
    <row r="96" ht="12.75" customHeight="1">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row>
    <row r="97" ht="12.75" customHeight="1">
      <c r="A97" s="353"/>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row>
    <row r="98" ht="12.75" customHeight="1">
      <c r="A98" s="353"/>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row>
    <row r="99" ht="12.75" customHeight="1">
      <c r="A99" s="353"/>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row>
    <row r="100" ht="12.75" customHeight="1">
      <c r="A100" s="353"/>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row>
    <row r="101" ht="12.75" customHeight="1">
      <c r="A101" s="353"/>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row>
    <row r="102" ht="12.75" customHeight="1">
      <c r="A102" s="353"/>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row>
    <row r="103" ht="12.75" customHeight="1">
      <c r="A103" s="353"/>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row>
    <row r="104" ht="12.75" customHeight="1">
      <c r="A104" s="353"/>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row>
    <row r="105" ht="12.7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row>
    <row r="106" ht="12.75" customHeight="1">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row>
    <row r="107" ht="12.75" customHeight="1">
      <c r="A107" s="353"/>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row>
    <row r="108" ht="12.75" customHeight="1">
      <c r="A108" s="353"/>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row>
    <row r="109" ht="12.75" customHeight="1">
      <c r="A109" s="353"/>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row>
    <row r="110" ht="12.75" customHeight="1">
      <c r="A110" s="353"/>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row>
    <row r="111" ht="12.75" customHeight="1">
      <c r="A111" s="353"/>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row>
    <row r="112" ht="12.75" customHeight="1">
      <c r="A112" s="353"/>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row>
    <row r="113" ht="12.75" customHeight="1">
      <c r="A113" s="353"/>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row>
    <row r="114" ht="12.75" customHeight="1">
      <c r="A114" s="353"/>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row>
    <row r="115" ht="12.75" customHeight="1">
      <c r="A115" s="353"/>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row>
    <row r="116" ht="12.75" customHeight="1">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row>
    <row r="117" ht="12.75" customHeight="1">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row>
    <row r="118" ht="12.75" customHeight="1">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row>
    <row r="119" ht="12.75" customHeight="1">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row>
    <row r="120" ht="12.75" customHeight="1">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row>
    <row r="121" ht="12.75" customHeight="1">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row>
    <row r="122" ht="12.75" customHeight="1">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row>
    <row r="123" ht="12.75" customHeight="1">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row>
    <row r="124" ht="12.75" customHeight="1">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row>
    <row r="125" ht="12.75" customHeight="1">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row>
    <row r="126" ht="12.75" customHeight="1">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row>
    <row r="127" ht="12.75" customHeight="1">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row>
    <row r="128" ht="12.75" customHeight="1">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row>
    <row r="129" ht="12.75" customHeight="1">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row>
    <row r="130" ht="12.75" customHeight="1">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row>
    <row r="131" ht="12.75" customHeight="1">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row>
    <row r="132" ht="12.75" customHeight="1">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row>
    <row r="133" ht="12.75" customHeight="1">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row>
    <row r="134" ht="12.75" customHeight="1">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row>
    <row r="135" ht="12.75" customHeight="1">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row>
    <row r="136" ht="12.75" customHeight="1">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row>
    <row r="137" ht="12.75" customHeight="1">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row>
    <row r="138" ht="12.75" customHeight="1">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row>
    <row r="139" ht="12.75" customHeight="1">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row>
    <row r="140" ht="12.75" customHeight="1">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row>
    <row r="141" ht="12.75" customHeight="1">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row>
    <row r="142" ht="12.75" customHeight="1">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row>
    <row r="143" ht="12.75" customHeight="1">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row>
    <row r="144" ht="12.75" customHeight="1">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row>
    <row r="145" ht="12.75" customHeight="1">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row>
    <row r="146" ht="12.75" customHeight="1">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row>
    <row r="147" ht="12.75" customHeight="1">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row>
    <row r="148" ht="12.75" customHeight="1">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row>
    <row r="149" ht="12.75" customHeight="1">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row>
    <row r="150" ht="12.75" customHeight="1">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row>
    <row r="151" ht="12.75" customHeight="1">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row>
    <row r="152" ht="12.75" customHeight="1">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row>
    <row r="153" ht="12.75" customHeight="1">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row>
    <row r="154" ht="12.75" customHeight="1">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row>
    <row r="155" ht="12.75" customHeight="1">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row>
    <row r="156" ht="12.75" customHeight="1">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row>
    <row r="157" ht="12.75" customHeight="1">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row>
    <row r="158" ht="12.75" customHeight="1">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row>
    <row r="159" ht="12.75" customHeight="1">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row>
    <row r="160" ht="12.75" customHeight="1">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row>
    <row r="161" ht="12.75" customHeight="1">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row>
    <row r="162" ht="12.75" customHeight="1">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row>
    <row r="163" ht="12.75" customHeight="1">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row>
    <row r="164" ht="12.75" customHeight="1">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row>
    <row r="165" ht="12.75" customHeight="1">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row>
    <row r="166" ht="12.75" customHeight="1">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row>
    <row r="167" ht="12.75" customHeight="1">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row>
    <row r="168" ht="12.75" customHeight="1">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row>
    <row r="169" ht="12.75" customHeight="1">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row>
    <row r="170" ht="12.75" customHeight="1">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row>
    <row r="171" ht="12.75" customHeight="1">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row>
    <row r="172" ht="12.75" customHeight="1">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row>
    <row r="173" ht="12.75" customHeight="1">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row>
    <row r="174" ht="12.75" customHeight="1">
      <c r="A174" s="353"/>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row>
    <row r="175" ht="12.75" customHeight="1">
      <c r="A175" s="353"/>
      <c r="B175" s="353"/>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row>
    <row r="176" ht="12.75" customHeight="1">
      <c r="A176" s="353"/>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row>
    <row r="177" ht="12.75" customHeight="1">
      <c r="A177" s="353"/>
      <c r="B177" s="353"/>
      <c r="C177" s="353"/>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row>
    <row r="178" ht="12.75" customHeight="1">
      <c r="A178" s="353"/>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row>
    <row r="179" ht="12.75" customHeight="1">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row>
    <row r="180" ht="12.75" customHeight="1">
      <c r="A180" s="353"/>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row>
    <row r="181" ht="12.75" customHeight="1">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row>
    <row r="182" ht="12.75" customHeight="1">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row>
    <row r="183" ht="12.75" customHeight="1">
      <c r="A183" s="353"/>
      <c r="B183" s="353"/>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row>
    <row r="184" ht="12.75" customHeight="1">
      <c r="A184" s="353"/>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row>
    <row r="185" ht="12.75" customHeight="1">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row>
    <row r="186" ht="12.75" customHeight="1">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row>
    <row r="187" ht="12.75" customHeight="1">
      <c r="A187" s="353"/>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row>
    <row r="188" ht="12.75" customHeight="1">
      <c r="A188" s="353"/>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row>
    <row r="189" ht="12.75" customHeight="1">
      <c r="A189" s="353"/>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row>
    <row r="190" ht="12.75" customHeight="1">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row>
    <row r="191" ht="12.75" customHeight="1">
      <c r="A191" s="353"/>
      <c r="B191" s="353"/>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row>
    <row r="192" ht="12.75" customHeight="1">
      <c r="A192" s="353"/>
      <c r="B192" s="353"/>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row>
    <row r="193" ht="12.75" customHeight="1">
      <c r="A193" s="353"/>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row>
    <row r="194" ht="12.75" customHeight="1">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row>
    <row r="195" ht="12.75" customHeight="1">
      <c r="A195" s="353"/>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row>
    <row r="196" ht="12.75" customHeight="1">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row>
    <row r="197" ht="12.75" customHeight="1">
      <c r="A197" s="353"/>
      <c r="B197" s="353"/>
      <c r="C197" s="353"/>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row>
    <row r="198" ht="12.75" customHeight="1">
      <c r="A198" s="353"/>
      <c r="B198" s="353"/>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row>
    <row r="199" ht="12.75" customHeight="1">
      <c r="A199" s="353"/>
      <c r="B199" s="353"/>
      <c r="C199" s="353"/>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row>
    <row r="200" ht="12.75" customHeight="1">
      <c r="A200" s="353"/>
      <c r="B200" s="353"/>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row>
    <row r="201" ht="12.75" customHeight="1">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row>
    <row r="202" ht="12.75" customHeight="1">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row>
    <row r="203" ht="12.75" customHeight="1">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row>
    <row r="204" ht="12.75" customHeight="1">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row>
    <row r="205" ht="12.75" customHeight="1">
      <c r="A205" s="353"/>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row>
    <row r="206" ht="12.75" customHeight="1">
      <c r="A206" s="353"/>
      <c r="B206" s="353"/>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row>
    <row r="207" ht="12.75" customHeight="1">
      <c r="A207" s="353"/>
      <c r="B207" s="353"/>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row>
    <row r="208" ht="12.75" customHeight="1">
      <c r="A208" s="353"/>
      <c r="B208" s="353"/>
      <c r="C208" s="353"/>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row>
    <row r="209" ht="12.75" customHeight="1">
      <c r="A209" s="353"/>
      <c r="B209" s="353"/>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row>
    <row r="210" ht="12.75" customHeight="1">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row>
    <row r="211" ht="12.75" customHeight="1">
      <c r="A211" s="353"/>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row>
    <row r="212" ht="12.75" customHeight="1">
      <c r="A212" s="353"/>
      <c r="B212" s="353"/>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row>
    <row r="213" ht="12.75" customHeight="1">
      <c r="A213" s="353"/>
      <c r="B213" s="353"/>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row>
    <row r="214" ht="12.75" customHeight="1">
      <c r="A214" s="353"/>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row>
    <row r="215" ht="12.75" customHeight="1">
      <c r="A215" s="353"/>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row>
    <row r="216" ht="12.75" customHeight="1">
      <c r="A216" s="353"/>
      <c r="B216" s="353"/>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row>
    <row r="217" ht="12.75" customHeight="1">
      <c r="A217" s="353"/>
      <c r="B217" s="353"/>
      <c r="C217" s="353"/>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row>
    <row r="218" ht="12.75" customHeight="1">
      <c r="A218" s="353"/>
      <c r="B218" s="353"/>
      <c r="C218" s="353"/>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row>
    <row r="219" ht="12.75" customHeight="1">
      <c r="A219" s="353"/>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row>
    <row r="220" ht="12.75" customHeight="1">
      <c r="A220" s="353"/>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row>
    <row r="221" ht="12.75" customHeight="1">
      <c r="A221" s="353"/>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