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Mi unidad\ICANH1\Riesgos\2023\"/>
    </mc:Choice>
  </mc:AlternateContent>
  <xr:revisionPtr revIDLastSave="0" documentId="13_ncr:1_{B3E6DF2A-C989-459E-8B0F-2B232310ADDB}" xr6:coauthVersionLast="47" xr6:coauthVersionMax="47" xr10:uidLastSave="{00000000-0000-0000-0000-000000000000}"/>
  <workbookProtection lockStructure="1"/>
  <bookViews>
    <workbookView xWindow="-120" yWindow="-120" windowWidth="20730" windowHeight="11160" activeTab="1" xr2:uid="{7990E06F-D585-4458-8081-B3B00B7E9D2A}"/>
  </bookViews>
  <sheets>
    <sheet name=" Mapa de Riesgos Gestión" sheetId="1" r:id="rId1"/>
    <sheet name="Mapa Riesgos Corrup" sheetId="3" r:id="rId2"/>
  </sheets>
  <externalReferences>
    <externalReference r:id="rId3"/>
    <externalReference r:id="rId4"/>
  </externalReferences>
  <definedNames>
    <definedName name="_xlnm._FilterDatabase" localSheetId="0" hidden="1">' Mapa de Riesgos Gestión'!$A$7:$BC$34</definedName>
    <definedName name="_xlnm._FilterDatabase" localSheetId="1" hidden="1">'Mapa Riesgos Corrup'!$A$7:$BC$20</definedName>
    <definedName name="Activos">[1]DATOS!$Z$3:$Z$12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0" i="3" l="1"/>
  <c r="U20" i="3"/>
  <c r="N20" i="3"/>
  <c r="O20" i="3" s="1"/>
  <c r="P20" i="3" s="1"/>
  <c r="K20" i="3"/>
  <c r="L20" i="3" s="1"/>
  <c r="X19" i="3"/>
  <c r="U19" i="3"/>
  <c r="N19" i="3"/>
  <c r="O19" i="3" s="1"/>
  <c r="K19" i="3"/>
  <c r="L19" i="3" s="1"/>
  <c r="X18" i="3"/>
  <c r="U18" i="3"/>
  <c r="N18" i="3"/>
  <c r="O18" i="3" s="1"/>
  <c r="K18" i="3"/>
  <c r="L18" i="3" s="1"/>
  <c r="X17" i="3"/>
  <c r="U17" i="3"/>
  <c r="N17" i="3"/>
  <c r="O17" i="3" s="1"/>
  <c r="K17" i="3"/>
  <c r="L17" i="3" s="1"/>
  <c r="X16" i="3"/>
  <c r="U16" i="3"/>
  <c r="N16" i="3"/>
  <c r="O16" i="3" s="1"/>
  <c r="K16" i="3"/>
  <c r="L16" i="3" s="1"/>
  <c r="X15" i="3"/>
  <c r="U15" i="3"/>
  <c r="N15" i="3"/>
  <c r="O15" i="3" s="1"/>
  <c r="P15" i="3" s="1"/>
  <c r="K15" i="3"/>
  <c r="X14" i="3"/>
  <c r="U14" i="3"/>
  <c r="N14" i="3"/>
  <c r="O14" i="3" s="1"/>
  <c r="K14" i="3"/>
  <c r="L14" i="3" s="1"/>
  <c r="X13" i="3"/>
  <c r="U13" i="3"/>
  <c r="N13" i="3"/>
  <c r="O13" i="3" s="1"/>
  <c r="P13" i="3" s="1"/>
  <c r="AF13" i="3" s="1"/>
  <c r="AE13" i="3" s="1"/>
  <c r="K13" i="3"/>
  <c r="X12" i="3"/>
  <c r="U12" i="3"/>
  <c r="N12" i="3"/>
  <c r="O12" i="3" s="1"/>
  <c r="P12" i="3" s="1"/>
  <c r="K12" i="3"/>
  <c r="L12" i="3" s="1"/>
  <c r="X11" i="3"/>
  <c r="U11" i="3"/>
  <c r="N11" i="3"/>
  <c r="O11" i="3" s="1"/>
  <c r="K11" i="3"/>
  <c r="L11" i="3" s="1"/>
  <c r="X10" i="3"/>
  <c r="U10" i="3"/>
  <c r="N10" i="3"/>
  <c r="O10" i="3" s="1"/>
  <c r="K10" i="3"/>
  <c r="L10" i="3" s="1"/>
  <c r="X9" i="3"/>
  <c r="U9" i="3"/>
  <c r="N9" i="3"/>
  <c r="O9" i="3" s="1"/>
  <c r="K9" i="3"/>
  <c r="L9" i="3" s="1"/>
  <c r="X8" i="3"/>
  <c r="U8" i="3"/>
  <c r="N8" i="3"/>
  <c r="O8" i="3" s="1"/>
  <c r="K8" i="3"/>
  <c r="L8" i="3" s="1"/>
  <c r="X34" i="1"/>
  <c r="U34" i="1"/>
  <c r="N34" i="1"/>
  <c r="O34" i="1" s="1"/>
  <c r="P34" i="1" s="1"/>
  <c r="L34" i="1"/>
  <c r="K34" i="1"/>
  <c r="X33" i="1"/>
  <c r="U33" i="1"/>
  <c r="N33" i="1"/>
  <c r="O33" i="1" s="1"/>
  <c r="P33" i="1" s="1"/>
  <c r="K33" i="1"/>
  <c r="L33" i="1" s="1"/>
  <c r="X32" i="1"/>
  <c r="U32" i="1"/>
  <c r="N32" i="1"/>
  <c r="O32" i="1" s="1"/>
  <c r="K32" i="1"/>
  <c r="L32" i="1" s="1"/>
  <c r="X31" i="1"/>
  <c r="U31" i="1"/>
  <c r="N31" i="1"/>
  <c r="O31" i="1" s="1"/>
  <c r="K31" i="1"/>
  <c r="L31" i="1" s="1"/>
  <c r="X30" i="1"/>
  <c r="U30" i="1"/>
  <c r="N30" i="1"/>
  <c r="O30" i="1" s="1"/>
  <c r="P30" i="1" s="1"/>
  <c r="K30" i="1"/>
  <c r="L30" i="1" s="1"/>
  <c r="X29" i="1"/>
  <c r="U29" i="1"/>
  <c r="N29" i="1"/>
  <c r="O29" i="1" s="1"/>
  <c r="Q29" i="1" s="1"/>
  <c r="K29" i="1"/>
  <c r="L29" i="1" s="1"/>
  <c r="X28" i="1"/>
  <c r="U28" i="1"/>
  <c r="N28" i="1"/>
  <c r="O28" i="1" s="1"/>
  <c r="P28" i="1" s="1"/>
  <c r="K28" i="1"/>
  <c r="L28" i="1" s="1"/>
  <c r="X27" i="1"/>
  <c r="U27" i="1"/>
  <c r="N27" i="1"/>
  <c r="O27" i="1" s="1"/>
  <c r="P27" i="1" s="1"/>
  <c r="K27" i="1"/>
  <c r="L27" i="1" s="1"/>
  <c r="X26" i="1"/>
  <c r="U26" i="1"/>
  <c r="N26" i="1"/>
  <c r="O26" i="1" s="1"/>
  <c r="P26" i="1" s="1"/>
  <c r="K26" i="1"/>
  <c r="L26" i="1" s="1"/>
  <c r="X25" i="1"/>
  <c r="U25" i="1"/>
  <c r="N25" i="1"/>
  <c r="O25" i="1" s="1"/>
  <c r="P25" i="1" s="1"/>
  <c r="AF25" i="1" s="1"/>
  <c r="AE25" i="1" s="1"/>
  <c r="K25" i="1"/>
  <c r="L25" i="1" s="1"/>
  <c r="X24" i="1"/>
  <c r="U24" i="1"/>
  <c r="N24" i="1"/>
  <c r="O24" i="1" s="1"/>
  <c r="P24" i="1" s="1"/>
  <c r="K24" i="1"/>
  <c r="L24" i="1" s="1"/>
  <c r="X23" i="1"/>
  <c r="U23" i="1"/>
  <c r="N23" i="1"/>
  <c r="O23" i="1" s="1"/>
  <c r="K23" i="1"/>
  <c r="L23" i="1" s="1"/>
  <c r="X22" i="1"/>
  <c r="U22" i="1"/>
  <c r="N22" i="1"/>
  <c r="O22" i="1" s="1"/>
  <c r="K22" i="1"/>
  <c r="L22" i="1" s="1"/>
  <c r="X21" i="1"/>
  <c r="U21" i="1"/>
  <c r="N21" i="1"/>
  <c r="O21" i="1" s="1"/>
  <c r="P21" i="1" s="1"/>
  <c r="K21" i="1"/>
  <c r="L21" i="1" s="1"/>
  <c r="X20" i="1"/>
  <c r="U20" i="1"/>
  <c r="N20" i="1"/>
  <c r="O20" i="1" s="1"/>
  <c r="P20" i="1" s="1"/>
  <c r="K20" i="1"/>
  <c r="L20" i="1" s="1"/>
  <c r="X19" i="1"/>
  <c r="U19" i="1"/>
  <c r="N19" i="1"/>
  <c r="O19" i="1" s="1"/>
  <c r="K19" i="1"/>
  <c r="L19" i="1" s="1"/>
  <c r="X18" i="1"/>
  <c r="U18" i="1"/>
  <c r="N18" i="1"/>
  <c r="O18" i="1" s="1"/>
  <c r="K18" i="1"/>
  <c r="L18" i="1" s="1"/>
  <c r="X17" i="1"/>
  <c r="U17" i="1"/>
  <c r="N17" i="1"/>
  <c r="O17" i="1" s="1"/>
  <c r="P17" i="1" s="1"/>
  <c r="K17" i="1"/>
  <c r="X16" i="1"/>
  <c r="U16" i="1"/>
  <c r="N16" i="1"/>
  <c r="O16" i="1" s="1"/>
  <c r="P16" i="1" s="1"/>
  <c r="K16" i="1"/>
  <c r="X15" i="1"/>
  <c r="U15" i="1"/>
  <c r="N15" i="1"/>
  <c r="O15" i="1" s="1"/>
  <c r="P15" i="1" s="1"/>
  <c r="AF15" i="1" s="1"/>
  <c r="AE15" i="1" s="1"/>
  <c r="K15" i="1"/>
  <c r="L15" i="1" s="1"/>
  <c r="X14" i="1"/>
  <c r="U14" i="1"/>
  <c r="N14" i="1"/>
  <c r="O14" i="1" s="1"/>
  <c r="K14" i="1"/>
  <c r="L14" i="1" s="1"/>
  <c r="X13" i="1"/>
  <c r="U13" i="1"/>
  <c r="N13" i="1"/>
  <c r="O13" i="1" s="1"/>
  <c r="K13" i="1"/>
  <c r="L13" i="1" s="1"/>
  <c r="X12" i="1"/>
  <c r="U12" i="1"/>
  <c r="N12" i="1"/>
  <c r="O12" i="1" s="1"/>
  <c r="P12" i="1" s="1"/>
  <c r="K12" i="1"/>
  <c r="L12" i="1" s="1"/>
  <c r="X11" i="1"/>
  <c r="U11" i="1"/>
  <c r="N11" i="1"/>
  <c r="O11" i="1" s="1"/>
  <c r="P11" i="1" s="1"/>
  <c r="AF11" i="1" s="1"/>
  <c r="AE11" i="1" s="1"/>
  <c r="K11" i="1"/>
  <c r="L11" i="1" s="1"/>
  <c r="X10" i="1"/>
  <c r="U10" i="1"/>
  <c r="N10" i="1"/>
  <c r="O10" i="1" s="1"/>
  <c r="P10" i="1" s="1"/>
  <c r="AF10" i="1" s="1"/>
  <c r="AE10" i="1" s="1"/>
  <c r="K10" i="1"/>
  <c r="L10" i="1" s="1"/>
  <c r="X9" i="1"/>
  <c r="U9" i="1"/>
  <c r="N9" i="1"/>
  <c r="O9" i="1" s="1"/>
  <c r="K9" i="1"/>
  <c r="L9" i="1" s="1"/>
  <c r="X8" i="1"/>
  <c r="N8" i="1"/>
  <c r="O8" i="1" s="1"/>
  <c r="K8" i="1"/>
  <c r="L8" i="1" s="1"/>
  <c r="Q9" i="3" l="1"/>
  <c r="Q11" i="3"/>
  <c r="Q19" i="3"/>
  <c r="AB14" i="3"/>
  <c r="AC14" i="3" s="1"/>
  <c r="AF12" i="3"/>
  <c r="AE12" i="3" s="1"/>
  <c r="AB8" i="3"/>
  <c r="AC8" i="3" s="1"/>
  <c r="AB10" i="3"/>
  <c r="AC10" i="3" s="1"/>
  <c r="Q18" i="3"/>
  <c r="AB12" i="3"/>
  <c r="AD12" i="3" s="1"/>
  <c r="AB9" i="3"/>
  <c r="AC9" i="3" s="1"/>
  <c r="AB16" i="3"/>
  <c r="AC16" i="3" s="1"/>
  <c r="AB11" i="3"/>
  <c r="AC11" i="3" s="1"/>
  <c r="AB17" i="3"/>
  <c r="AC17" i="3" s="1"/>
  <c r="AB20" i="3"/>
  <c r="AD20" i="3" s="1"/>
  <c r="Q12" i="3"/>
  <c r="AF15" i="3"/>
  <c r="AE15" i="3" s="1"/>
  <c r="Q10" i="3"/>
  <c r="AB18" i="3"/>
  <c r="AD18" i="3" s="1"/>
  <c r="Q16" i="3"/>
  <c r="P16" i="3"/>
  <c r="AF16" i="3" s="1"/>
  <c r="AE16" i="3" s="1"/>
  <c r="Q15" i="3"/>
  <c r="L15" i="3"/>
  <c r="AB15" i="3" s="1"/>
  <c r="Q17" i="3"/>
  <c r="AB19" i="3"/>
  <c r="AD19" i="3" s="1"/>
  <c r="AF20" i="3"/>
  <c r="AE20" i="3" s="1"/>
  <c r="Q13" i="3"/>
  <c r="AF21" i="1"/>
  <c r="AE21" i="1" s="1"/>
  <c r="AB29" i="1"/>
  <c r="AB8" i="1"/>
  <c r="Q9" i="1"/>
  <c r="AB12" i="1"/>
  <c r="AB14" i="1"/>
  <c r="AC14" i="1" s="1"/>
  <c r="AF24" i="1"/>
  <c r="AE24" i="1" s="1"/>
  <c r="AF26" i="1"/>
  <c r="AE26" i="1" s="1"/>
  <c r="AB25" i="1"/>
  <c r="AB34" i="1"/>
  <c r="Q16" i="1"/>
  <c r="Q15" i="1"/>
  <c r="AB31" i="1"/>
  <c r="AB19" i="1"/>
  <c r="Q32" i="1"/>
  <c r="P32" i="1"/>
  <c r="AF32" i="1" s="1"/>
  <c r="AE32" i="1" s="1"/>
  <c r="Q19" i="1"/>
  <c r="P19" i="1"/>
  <c r="AF19" i="1" s="1"/>
  <c r="AE19" i="1" s="1"/>
  <c r="L16" i="1"/>
  <c r="Q17" i="1"/>
  <c r="Q8" i="1"/>
  <c r="AB11" i="1"/>
  <c r="L17" i="1"/>
  <c r="AB17" i="1" s="1"/>
  <c r="AB18" i="1"/>
  <c r="Q21" i="1"/>
  <c r="AB26" i="1"/>
  <c r="AD26" i="1" s="1"/>
  <c r="AF27" i="1"/>
  <c r="AE27" i="1" s="1"/>
  <c r="Q33" i="1"/>
  <c r="AF34" i="1"/>
  <c r="AE34" i="1" s="1"/>
  <c r="AB32" i="1"/>
  <c r="AC32" i="1" s="1"/>
  <c r="Q10" i="1"/>
  <c r="AF17" i="1"/>
  <c r="AE17" i="1" s="1"/>
  <c r="Q24" i="1"/>
  <c r="Q25" i="1"/>
  <c r="AB16" i="1"/>
  <c r="AC16" i="1" s="1"/>
  <c r="AB24" i="1"/>
  <c r="AC24" i="1" s="1"/>
  <c r="AB30" i="1"/>
  <c r="AB22" i="1"/>
  <c r="AC22" i="1" s="1"/>
  <c r="Q12" i="1"/>
  <c r="Q13" i="1"/>
  <c r="AB23" i="1"/>
  <c r="AC23" i="1" s="1"/>
  <c r="Q27" i="1"/>
  <c r="AF28" i="1"/>
  <c r="AE28" i="1" s="1"/>
  <c r="Q30" i="1"/>
  <c r="AB28" i="1"/>
  <c r="AC28" i="1" s="1"/>
  <c r="AD10" i="3"/>
  <c r="AD17" i="3"/>
  <c r="P8" i="3"/>
  <c r="AF8" i="3" s="1"/>
  <c r="AE8" i="3" s="1"/>
  <c r="Q8" i="3"/>
  <c r="P14" i="3"/>
  <c r="AF14" i="3" s="1"/>
  <c r="AE14" i="3" s="1"/>
  <c r="Q14" i="3"/>
  <c r="AD14" i="3"/>
  <c r="Q20" i="3"/>
  <c r="P9" i="3"/>
  <c r="AF9" i="3" s="1"/>
  <c r="AE9" i="3" s="1"/>
  <c r="P11" i="3"/>
  <c r="AF11" i="3" s="1"/>
  <c r="AE11" i="3" s="1"/>
  <c r="L13" i="3"/>
  <c r="AB13" i="3" s="1"/>
  <c r="P18" i="3"/>
  <c r="AF18" i="3" s="1"/>
  <c r="AE18" i="3" s="1"/>
  <c r="P19" i="3"/>
  <c r="AF19" i="3" s="1"/>
  <c r="AE19" i="3" s="1"/>
  <c r="P17" i="3"/>
  <c r="AF17" i="3" s="1"/>
  <c r="AE17" i="3" s="1"/>
  <c r="P10" i="3"/>
  <c r="AF10" i="3" s="1"/>
  <c r="AE10" i="3" s="1"/>
  <c r="AD12" i="1"/>
  <c r="AC12" i="1"/>
  <c r="AC8" i="1"/>
  <c r="AD8" i="1"/>
  <c r="AC11" i="1"/>
  <c r="AG11" i="1" s="1"/>
  <c r="AI11" i="1" s="1"/>
  <c r="AD11" i="1"/>
  <c r="P14" i="1"/>
  <c r="AF14" i="1" s="1"/>
  <c r="AE14" i="1" s="1"/>
  <c r="AG14" i="1" s="1"/>
  <c r="AI14" i="1" s="1"/>
  <c r="Q14" i="1"/>
  <c r="Q11" i="1"/>
  <c r="AF33" i="1"/>
  <c r="AE33" i="1" s="1"/>
  <c r="AB15" i="1"/>
  <c r="AD19" i="1"/>
  <c r="AC19" i="1"/>
  <c r="Q23" i="1"/>
  <c r="P23" i="1"/>
  <c r="AF23" i="1" s="1"/>
  <c r="AE23" i="1" s="1"/>
  <c r="AD28" i="1"/>
  <c r="Q31" i="1"/>
  <c r="P31" i="1"/>
  <c r="AF31" i="1" s="1"/>
  <c r="AE31" i="1" s="1"/>
  <c r="AF12" i="1"/>
  <c r="AE12" i="1" s="1"/>
  <c r="Q18" i="1"/>
  <c r="P18" i="1"/>
  <c r="AF18" i="1" s="1"/>
  <c r="AE18" i="1" s="1"/>
  <c r="AD25" i="1"/>
  <c r="AC25" i="1"/>
  <c r="AG25" i="1" s="1"/>
  <c r="AI25" i="1" s="1"/>
  <c r="AC31" i="1"/>
  <c r="AG31" i="1" s="1"/>
  <c r="AI31" i="1" s="1"/>
  <c r="AD31" i="1"/>
  <c r="Q34" i="1"/>
  <c r="P8" i="1"/>
  <c r="AF8" i="1" s="1"/>
  <c r="AE8" i="1" s="1"/>
  <c r="AB10" i="1"/>
  <c r="P9" i="1"/>
  <c r="AF9" i="1" s="1"/>
  <c r="AE9" i="1" s="1"/>
  <c r="P13" i="1"/>
  <c r="AF13" i="1" s="1"/>
  <c r="AE13" i="1" s="1"/>
  <c r="AB21" i="1"/>
  <c r="Q22" i="1"/>
  <c r="P22" i="1"/>
  <c r="AF22" i="1" s="1"/>
  <c r="AE22" i="1" s="1"/>
  <c r="AD29" i="1"/>
  <c r="AC29" i="1"/>
  <c r="AD23" i="1"/>
  <c r="AD14" i="1"/>
  <c r="AB9" i="1"/>
  <c r="AB13" i="1"/>
  <c r="AC26" i="1"/>
  <c r="AB20" i="1"/>
  <c r="AF20" i="1"/>
  <c r="AE20" i="1" s="1"/>
  <c r="AD30" i="1"/>
  <c r="AC30" i="1"/>
  <c r="AD34" i="1"/>
  <c r="AC34" i="1"/>
  <c r="AG34" i="1" s="1"/>
  <c r="AI34" i="1" s="1"/>
  <c r="Q28" i="1"/>
  <c r="AD32" i="1"/>
  <c r="AF16" i="1"/>
  <c r="AE16" i="1" s="1"/>
  <c r="Q26" i="1"/>
  <c r="Q20" i="1"/>
  <c r="AB27" i="1"/>
  <c r="AB33" i="1"/>
  <c r="AF30" i="1"/>
  <c r="AE30" i="1" s="1"/>
  <c r="P29" i="1"/>
  <c r="AF29" i="1" s="1"/>
  <c r="AE29" i="1" s="1"/>
  <c r="AD16" i="3" l="1"/>
  <c r="AC12" i="3"/>
  <c r="AG12" i="3" s="1"/>
  <c r="AI12" i="3" s="1"/>
  <c r="AG14" i="3"/>
  <c r="AI14" i="3" s="1"/>
  <c r="AD9" i="3"/>
  <c r="AG8" i="3"/>
  <c r="AI8" i="3" s="1"/>
  <c r="AD11" i="3"/>
  <c r="AC20" i="3"/>
  <c r="AG20" i="3" s="1"/>
  <c r="AI20" i="3" s="1"/>
  <c r="AD8" i="3"/>
  <c r="AC19" i="3"/>
  <c r="AG19" i="3" s="1"/>
  <c r="AI19" i="3" s="1"/>
  <c r="AG9" i="3"/>
  <c r="AI9" i="3" s="1"/>
  <c r="AG11" i="3"/>
  <c r="AI11" i="3" s="1"/>
  <c r="AC18" i="3"/>
  <c r="AG18" i="3" s="1"/>
  <c r="AI18" i="3" s="1"/>
  <c r="AG16" i="3"/>
  <c r="AI16" i="3" s="1"/>
  <c r="AD15" i="3"/>
  <c r="AC15" i="3"/>
  <c r="AG15" i="3" s="1"/>
  <c r="AI15" i="3" s="1"/>
  <c r="AG26" i="1"/>
  <c r="AI26" i="1" s="1"/>
  <c r="AG22" i="1"/>
  <c r="AI22" i="1" s="1"/>
  <c r="AG24" i="1"/>
  <c r="AI24" i="1" s="1"/>
  <c r="AD16" i="1"/>
  <c r="AG28" i="1"/>
  <c r="AI28" i="1" s="1"/>
  <c r="AG19" i="1"/>
  <c r="AI19" i="1" s="1"/>
  <c r="AC18" i="1"/>
  <c r="AG18" i="1" s="1"/>
  <c r="AI18" i="1" s="1"/>
  <c r="AD18" i="1"/>
  <c r="AD22" i="1"/>
  <c r="AD24" i="1"/>
  <c r="AG23" i="1"/>
  <c r="AI23" i="1" s="1"/>
  <c r="AG29" i="1"/>
  <c r="AI29" i="1" s="1"/>
  <c r="AG10" i="3"/>
  <c r="AI10" i="3" s="1"/>
  <c r="AG17" i="3"/>
  <c r="AI17" i="3" s="1"/>
  <c r="AD13" i="3"/>
  <c r="AC13" i="3"/>
  <c r="AG13" i="3" s="1"/>
  <c r="AI13" i="3" s="1"/>
  <c r="AD10" i="1"/>
  <c r="AC10" i="1"/>
  <c r="AG10" i="1" s="1"/>
  <c r="AI10" i="1" s="1"/>
  <c r="AG16" i="1"/>
  <c r="AI16" i="1" s="1"/>
  <c r="AC15" i="1"/>
  <c r="AG15" i="1" s="1"/>
  <c r="AI15" i="1" s="1"/>
  <c r="AD15" i="1"/>
  <c r="AD17" i="1"/>
  <c r="AC17" i="1"/>
  <c r="AG17" i="1" s="1"/>
  <c r="AI17" i="1" s="1"/>
  <c r="AG32" i="1"/>
  <c r="AI32" i="1" s="1"/>
  <c r="AG30" i="1"/>
  <c r="AI30" i="1" s="1"/>
  <c r="AG8" i="1"/>
  <c r="AI8" i="1" s="1"/>
  <c r="AD27" i="1"/>
  <c r="AC27" i="1"/>
  <c r="AG27" i="1" s="1"/>
  <c r="AI27" i="1" s="1"/>
  <c r="AD20" i="1"/>
  <c r="AC20" i="1"/>
  <c r="AG20" i="1" s="1"/>
  <c r="AI20" i="1" s="1"/>
  <c r="AC13" i="1"/>
  <c r="AG13" i="1" s="1"/>
  <c r="AI13" i="1" s="1"/>
  <c r="AD13" i="1"/>
  <c r="AD33" i="1"/>
  <c r="AC33" i="1"/>
  <c r="AG33" i="1" s="1"/>
  <c r="AI33" i="1" s="1"/>
  <c r="AD9" i="1"/>
  <c r="AC9" i="1"/>
  <c r="AG9" i="1" s="1"/>
  <c r="AI9" i="1" s="1"/>
  <c r="AC21" i="1"/>
  <c r="AG21" i="1" s="1"/>
  <c r="AI21" i="1" s="1"/>
  <c r="AD21" i="1"/>
  <c r="AG12" i="1"/>
  <c r="AI12" i="1" s="1"/>
</calcChain>
</file>

<file path=xl/sharedStrings.xml><?xml version="1.0" encoding="utf-8"?>
<sst xmlns="http://schemas.openxmlformats.org/spreadsheetml/2006/main" count="814" uniqueCount="306">
  <si>
    <t>PROCESO DE MEJORAMIENTO CONTÍNUO</t>
  </si>
  <si>
    <t>CÓDIGO:</t>
  </si>
  <si>
    <t>MC-PR01-FO-01</t>
  </si>
  <si>
    <t>PROCEDIMIENTO ADMINISTRACIÓN DE RIESGOS</t>
  </si>
  <si>
    <t>VERSIÓN:</t>
  </si>
  <si>
    <t>01</t>
  </si>
  <si>
    <t>MAPA DE RIESGOS</t>
  </si>
  <si>
    <t>FECHA:</t>
  </si>
  <si>
    <t>Identificación del riesgo</t>
  </si>
  <si>
    <t>Análisis del riesgo inherente</t>
  </si>
  <si>
    <t>Evaluación del riesgo - Valoración de los controles</t>
  </si>
  <si>
    <t>Evaluación del riesgo - Nivel del riesgo residual</t>
  </si>
  <si>
    <t>Tratamiento del Riesgo Residual</t>
  </si>
  <si>
    <t>Seguimiento Cuatrimestre I</t>
  </si>
  <si>
    <t>No. Riesgo</t>
  </si>
  <si>
    <t>Proceso</t>
  </si>
  <si>
    <t>Objetivo</t>
  </si>
  <si>
    <t>Descripción del Riesgo</t>
  </si>
  <si>
    <t>Impacto</t>
  </si>
  <si>
    <t>Causa Inmediata/ Vulnerabilidades</t>
  </si>
  <si>
    <t>Causa Raíz</t>
  </si>
  <si>
    <t>Clasificación del Riesgo</t>
  </si>
  <si>
    <t>Frecuencia con la cual se realiza la actividad</t>
  </si>
  <si>
    <t>Probabilidad Inherente</t>
  </si>
  <si>
    <t>%</t>
  </si>
  <si>
    <t>Criterios de impacto</t>
  </si>
  <si>
    <t>Observación de criterio</t>
  </si>
  <si>
    <t>Impacto 
Inherente</t>
  </si>
  <si>
    <t>No. Control</t>
  </si>
  <si>
    <t>Nombre, propósito y descripción del Control</t>
  </si>
  <si>
    <t>Manejo de las desviaciones del control</t>
  </si>
  <si>
    <t>Afectación</t>
  </si>
  <si>
    <t>Atributos</t>
  </si>
  <si>
    <t>Probabilidad Residual</t>
  </si>
  <si>
    <t>Probabilidad Residual Final</t>
  </si>
  <si>
    <t>Impacto Residual Final</t>
  </si>
  <si>
    <t>Zona de Riesgo Final</t>
  </si>
  <si>
    <t>Primera Línea de defensa</t>
  </si>
  <si>
    <t>Segunda Línea de defensa</t>
  </si>
  <si>
    <t>Tercera Línea de defensa</t>
  </si>
  <si>
    <t>Tipo de Riesgos</t>
  </si>
  <si>
    <t>Tipo</t>
  </si>
  <si>
    <t>Implementación</t>
  </si>
  <si>
    <t>Calificación</t>
  </si>
  <si>
    <t>Documentación</t>
  </si>
  <si>
    <t>Frecuencia</t>
  </si>
  <si>
    <t>Evidencia</t>
  </si>
  <si>
    <t>Opción de Tratamiento</t>
  </si>
  <si>
    <t>Tipo de acción</t>
  </si>
  <si>
    <t>¿El riesgo se materializó?</t>
  </si>
  <si>
    <t>Descripción del Seguimiento</t>
  </si>
  <si>
    <t>Fecha del seguimiento</t>
  </si>
  <si>
    <t>Ruta evidencias</t>
  </si>
  <si>
    <t>RG1</t>
  </si>
  <si>
    <t>Direccionamiento Estratégico y Planeación</t>
  </si>
  <si>
    <t>Establecer el direccionamiento estratégico institucional mediante la formulación y seguimiento oportuno de los planes, programas y proyectos, para propender por el cumplimiento eficiente de los objetivos institucionales, sectoriales y metas de gobierno.</t>
  </si>
  <si>
    <t>Posibilidad de pérdida reputacional debido al incumplimiento en la publicación de planes e informes de gestión institucional obligatorios debido a la falta de coordinación entre áreas</t>
  </si>
  <si>
    <t>Reputacional</t>
  </si>
  <si>
    <t>Incumplimiento en la publicación de planes e informes de gestión institucional obligatorios</t>
  </si>
  <si>
    <t>Falta de coordinación entre áreas.</t>
  </si>
  <si>
    <t>Gestión</t>
  </si>
  <si>
    <t>Ejecucion y Administracion de procesos</t>
  </si>
  <si>
    <t xml:space="preserve">     El riesgo afecta la imagen de la entidad con algunos usuarios de relevancia frente al logro de los objetivos</t>
  </si>
  <si>
    <t>El jefe de la Oficina Asesora de planeación realiza sensibilizaciones relacionadas con la periodicidad en la publicación los distintos planes de la entidad y envía correos previos recordando las fechas de publicación.</t>
  </si>
  <si>
    <t>Correo del área de planeación con copia al jefe del área con la solicitud al responsable del área para que publique de forma inmediata el plan que incumplió en la publicación.</t>
  </si>
  <si>
    <t>Probabilidad</t>
  </si>
  <si>
    <t>Preventivo</t>
  </si>
  <si>
    <t>Manual</t>
  </si>
  <si>
    <t>Documentado</t>
  </si>
  <si>
    <t>Continua</t>
  </si>
  <si>
    <t>Con Registro</t>
  </si>
  <si>
    <t>Reducir</t>
  </si>
  <si>
    <t>Como líder de proceso o delegado por éste, garantizo el haber ejecutado los controles establecidos acorde a la frecuencia requerida y dejando la evidencia pertinente en la ruta documentada, lo anterior ha permitido mantener bajo control el riesgo y asegurar que el proceso cumple con el objetivo planteado.</t>
  </si>
  <si>
    <t>RG2</t>
  </si>
  <si>
    <t>Posibilidad de pérdida económica debido al incumplimiento en la ejecución de planes institucionales obligatorios debido a la falta de coordinación entre áreas.</t>
  </si>
  <si>
    <t>Económico</t>
  </si>
  <si>
    <t>Incumplimiento en la ejecución de planes institucionales obligatorios</t>
  </si>
  <si>
    <t xml:space="preserve">     Entre 50 y 100 SMLMV </t>
  </si>
  <si>
    <t>El jefe de la Oficina Asesora de planeación realiza envía correos previos recordando las fechas de publicación y hace seguimiento permanente al cumplimiento de los planes institucionales.</t>
  </si>
  <si>
    <t>Elevar a instancias superiores (comités o a la dirección) el incumplimiento en la ejecución del plan.</t>
  </si>
  <si>
    <t>RC1</t>
  </si>
  <si>
    <t>Posibilidad de:
Recibir o solicitar cualquier dádiva o beneficio a nombre propio o de terceros para modificar la formulación o seguimiento a los proyectos de inversión o planes institucionales .</t>
  </si>
  <si>
    <t>Recibir o solicitar cualquier dádiva o beneficio a nombre propio o de terceros.</t>
  </si>
  <si>
    <t>Modificar la formulación o seguimiento a los proyectos de inversión o planes .</t>
  </si>
  <si>
    <t>Corrupción</t>
  </si>
  <si>
    <t>Fraude Interno</t>
  </si>
  <si>
    <t>El jefe de la Oficina Asesora de planeación establece los lineamientos necesarios para garantizar la construcción transparente de los proyectos de inversión y los distintos planes de la entidad.</t>
  </si>
  <si>
    <t>Reporte al proceso de control disciplinario ante la evidencia de cualquier anomalía.</t>
  </si>
  <si>
    <t>RC2</t>
  </si>
  <si>
    <t>Articulación y Cooperación Interinstitucional</t>
  </si>
  <si>
    <t>Fortalecer la capacidad técnica, administrativa y financiera, a través del desarrollo de iniciativas de articulación y cooperación con actores internacionales y nacionales de los sectores públicos o privados, que contribuyan al cumplimiento de los planes, programas y proyectos que adelante el Instituto.</t>
  </si>
  <si>
    <t>Posibilidad de recibir o solicitar cualquier dádiva o beneficio a nombre propio o de terceros para incidir indebidamente en la asignación o destinación de los recursos tanto económicos como en especie conseguidos en las alianzas de cooperación.</t>
  </si>
  <si>
    <t>Posibilidad de recibir o solicitar cualquier dádiva o beneficio a nombre propio o de terceros.</t>
  </si>
  <si>
    <t>Incidir indebidamente en la asignación o destinación de los recursos tanto económicos como en especie conseguidos en las alianzas de cooperación.</t>
  </si>
  <si>
    <t xml:space="preserve">     El riesgo afecta la imagen de de la entidad con efecto publicitario sostenido a nivel de sector administrativo, nivel departamental o municipal</t>
  </si>
  <si>
    <t>El Subdirector técnico a cargo del proyecto o alianza de cooperación debe realizar seguimiento a la gestión de cada uno de los supervisores de los distintos convenios con el fin de garantizar la correcta ejecución de los convenios celebrados por la entidad.</t>
  </si>
  <si>
    <t>RG3</t>
  </si>
  <si>
    <t>Posibilidad de afectación reputacional y pérdida económica en las alianzas de cooperación gestionadas debido a la gestión inoportuna o inadecuada .</t>
  </si>
  <si>
    <t>Afectación reputacional y pérdida económica en las alianzas de cooperación gestionadas</t>
  </si>
  <si>
    <t>Debido a la gestión inoportuna o inadecuada .</t>
  </si>
  <si>
    <t>El Subdirector técnico en concordancia con los lineamientos dados a los supervisores de convenios, con la vigilancia del comité operativo y los procedimientos documentados implementan las acciones necesarias para la correcta la suscripción y ejecución de los distintos convenios celebrados por la entidad.</t>
  </si>
  <si>
    <t>Reporte a la Dirección sobre cualquier incumplimiento en los lineamientos establecidos dentro del proceso de Articulación y Cooperación Interinstitucional</t>
  </si>
  <si>
    <t>RG4</t>
  </si>
  <si>
    <t>Mejoramiento Continuo</t>
  </si>
  <si>
    <t>Diseñar, mantener y fortalecer el Sistema de Gestión de la entidad, mediante el cumplimiento de los requisitos de los modelos referenciales adoptados y articulados con la planeación estratégica, con el fin de aumentar progresivamente la capacidad de adaptación al cambio de la entidad y la satisfacción de sus grupos de valor e interés.</t>
  </si>
  <si>
    <t>Posibilidad de Pérdida reputacional por incumplimiento en los requisitos de los modelos de gestión adoptados, debido a la inadecuada definición o seguimiento al sistema de gestión de la entidad.</t>
  </si>
  <si>
    <t xml:space="preserve">Incumplimiento en los requisitos de los modelos de gestión adoptados. </t>
  </si>
  <si>
    <t>Debido a la inadecuada definición o seguimiento al sistema de gestión de la entidad.</t>
  </si>
  <si>
    <t>El Jefe de la Oficina Asesora de Planeación define los modelos basado en los lineamientos de Función Pública, establece y adapta las directrices internas necesarias para cumplir con los requisitos de los modelos y documenta en el sistema de gestión los lineamientos pertinentes divulgando y socializando a todos los involucrados.</t>
  </si>
  <si>
    <t>A través de las auditorias los hallazgo se manejan mediante planes de mejoramiento que debe documentar el líder de proceso que incumpla los requisitos establecidos.</t>
  </si>
  <si>
    <t>RG5</t>
  </si>
  <si>
    <t>Posibilidad de Pérdida reputacional o de credibilidad en la gestión de la entidad por ineficiencias del modelo de gestión adoptado, debido a un inadecuado diseño o implementación de los lineamientos del mismo.</t>
  </si>
  <si>
    <t>Posibilidad de Pérdida reputacional o de credibilidad en la gestión de la entidad por ineficiencias del modelo de gestión adoptado.</t>
  </si>
  <si>
    <t>Debido a un inadecuado diseño o implementación de los lineamientos del mismo.</t>
  </si>
  <si>
    <t>El Jefe de la Oficina Asesora de Planeación establece las directrices necesarias para cumplir con los requisitos de los modelos de gestión implementados para lo cual socializa, implementa y realiza seguimiento a cada uno.</t>
  </si>
  <si>
    <t>Generar planes de mejoramiento y o
documentación de Mejoras de MIPG</t>
  </si>
  <si>
    <t>RG6</t>
  </si>
  <si>
    <t>Participación, Diálogo Social y Relacionamiento con el Ciudadano</t>
  </si>
  <si>
    <t>Garantizar espacios, canales o mecanismos de participación y diálogo social que agilicen, simplifiquen y flexibilicen la operación de las entidad y que promuevan una efectiva articulación estado-ciudadano en los procesos de planeación, gestión y evaluación.</t>
  </si>
  <si>
    <t>Pérdida reputacional o de credibilidad debido a insatisfacción reiterativa de los grupos de valor e interés debido a la extemporaneidad, imprecisión o baja calidad en la respuesta a la atención al ciudadano</t>
  </si>
  <si>
    <t>Insatisfacción reiterativa de los grupos de valor e interés</t>
  </si>
  <si>
    <t>Extemporaneidad, imprecisión o baja calidad en la respuesta a la atención al ciudadano.</t>
  </si>
  <si>
    <t>El profesional especializado responsable del relacionamiento con el ciudadano debe realizar el seguimiento  actualizado del reporte trimestral de las solicitudes realizadas por los ciudadanos,  para que las áreas realicen las acciones preventivas o correctivas en la calidad de las respuestas o en los tiempos.</t>
  </si>
  <si>
    <t>Reuniones con los líderes de proceso que incumplan calidad u oportunidad.
Presentación en el comité institucional de gestión y desempeño del estado de las PQRSDF.
Envío de correos de recordación del tiempo que lleva la PQRSDF sin respuesta.</t>
  </si>
  <si>
    <t>RG7</t>
  </si>
  <si>
    <t>Pérdida reputacional o de credibilidad por la ineficiencia en los canales o mecanismos de participación y diálogo social establecidos, debido a un inadecuado diseño o implementación de los mismos.</t>
  </si>
  <si>
    <t>Ineficiencia en los canales o mecanismos de participación y diálogo social establecidos</t>
  </si>
  <si>
    <t>Inadecuado diseño o implementación de los mismos.</t>
  </si>
  <si>
    <t>El Subdirector de Apropiación Social y Relacionamiento con el Ciudadano y su equipo de trabajo deben diseñar mecanismos de participación y diálogo social (documentos, canales y espacios de participación) apropiados para los diferentes grupos de valor e interés y deben realizar un seguimiento permanente a la adecuada implementación de éstos por parte de las áreas misionales de la entidad.</t>
  </si>
  <si>
    <t>RC3</t>
  </si>
  <si>
    <t>Gestión del Patrimonio Arqueológico</t>
  </si>
  <si>
    <t>Proteger el patrimonio arqueológico de la nación a través de acciones eficientes de gestión, conservación, investigación y divulgación con el fin de promover la valoración social de este patrimonio que sirve de testimonio de la identidad cultural nacional, tanto en el presente como en el futuro, en coherencia con los lineamientos de la política estatal en lo referente al patrimonio cultural de la nación.</t>
  </si>
  <si>
    <t>Posibilidad de recibir o solicitar cualquier dádiva o beneficio a nombre propio o de terceros para incidir indebidamente en el resultado de un trámite o solicitud en asuntos relacionados con patrimonio arqueológico de la nación.</t>
  </si>
  <si>
    <t>Incidir indebidamente en el resultado de un trámite o solicitud en asuntos relacionados con patrimonio arqueológico de la nación.</t>
  </si>
  <si>
    <t>El subdirector de patrimonio junto con el coordinador del grupo de arqueología y los lideres de grupo realizan el control de las evaluaciones y de los conceptos emitidos por los profesionales del grupo, de conformidad con los lineamientos establecidos por la entidad.</t>
  </si>
  <si>
    <t>Reporte del evento para el Proceso de Control Disciplinario.</t>
  </si>
  <si>
    <t>RG8</t>
  </si>
  <si>
    <t>Posibilidad de afectación reputacional o económica por demandas en asuntos relacionados con el patrimonio arqueológico de la nación debido a la gestión inoportuna o inadecuada en las solicitudes recibidas.</t>
  </si>
  <si>
    <t>Afectación reputacional o económica por demandas en asuntos relacionados con el patrimonio arqueológico de la nación.</t>
  </si>
  <si>
    <t>Gestión inoportuna o inadecuada en las solicitudes recibidas.</t>
  </si>
  <si>
    <t>El subdirector de patrimonio junto con el coordinador del grupo de arqueología y los lideres de grupo realizan el control de las evaluaciones y de los conceptos emitidos por los profesionales del grupo, de conformidad con los lineamientos establecidos por la entidad y a través de los indicadores de gestión.</t>
  </si>
  <si>
    <t>RC4</t>
  </si>
  <si>
    <t>Investigación y Publicación</t>
  </si>
  <si>
    <t>Investigar, divulgar y evaluar oportunamente proyectos de arqueología, antropología e historia generando productos científicos, con el fin de difundir y atender las necesidades de los grupos de valor e interés en distintos aspectos que se relacionen con la misionalidad de la entidad.</t>
  </si>
  <si>
    <t>Posibilidad de recibir o solicitar cualquier dádiva o beneficio a nombre propio o de terceros para incidir indebidamente en el resultado de las investigaciones Y CONCEPTOS que realiza la entidad en asuntos relacionados con arqueología, antropología e historia</t>
  </si>
  <si>
    <t>Recibir o solicitar cualquier dádiva o beneficio a nombre propio o de terceros</t>
  </si>
  <si>
    <t>Incidir indebidamente en el resultado de las investigaciones que realiza la entidad en asuntos relacionados con arqueología, antropología e historia.</t>
  </si>
  <si>
    <t>El Subdirector de Investigación y Producción Científica define los criterios claros para la revisión y aprobación de las invetigaciones y conceptos técnicos generados por el ICANH.</t>
  </si>
  <si>
    <t>RG9</t>
  </si>
  <si>
    <t>Posibilidad de afectación económica por demandas debido a la gestión inadecuada en la publicación del material relacionado con temas de arqueología, antropología e historia</t>
  </si>
  <si>
    <t>Afectación económica por demandas.</t>
  </si>
  <si>
    <t>Gestión inadecuada en la publicación del material relacionado con temas de arqueología, antropología e historia</t>
  </si>
  <si>
    <t>El Subdirector de Investigación y Producción Científica con el apoyo del comité editorial establece mecanismos acordes con las políticas del Ministerio de Ciencia y Tecnología para la revisión de la oportunidad y calidad de las publicaciones generadas por el ICANH.</t>
  </si>
  <si>
    <t>RC5</t>
  </si>
  <si>
    <t>Comunicaciones</t>
  </si>
  <si>
    <t>Gestionar la comunicación interna y externa de la entidad  promoviendo procesos de apropiación social del conocimiento y garantizando un flujo de información claro y  oportuno dirigido a los grupos de valor y de interés, que permita la proyección y el posicionamiento de la imagen institucional.</t>
  </si>
  <si>
    <t>Posibilidad de recibir o solicitar cualquier dádiva o beneficio a nombre propio o de terceros para entregar información que se considera privada o clasificada.</t>
  </si>
  <si>
    <t>Indebida y/o deficiente actuación en detrimento de los intereses de la entidad o el beneficio personal.</t>
  </si>
  <si>
    <t xml:space="preserve">     El riesgo afecta la imagen de la entidad a nivel nacional, con efecto publicitarios sostenible a nivel país</t>
  </si>
  <si>
    <t>El Subdirector de Apropiación Social y Relacionamiento con el Ciudadano y el equipo de comunicaciones deben tener acuerdos de confidencialidad y criterios claros d</t>
  </si>
  <si>
    <t>RG10</t>
  </si>
  <si>
    <t>Posibilidad de:
Pérdida reputacional o de credibilidad por insatisfacción de los grupos de valor e interés debido a la publicación de información no veraz o desactualizada en los medios de comunicación utilizados.</t>
  </si>
  <si>
    <t>Pérdida reputacional o de credibilidad</t>
  </si>
  <si>
    <t xml:space="preserve">Inadecuada gestión del proceso </t>
  </si>
  <si>
    <t>El Subdirector de Apropiación Social y Relacionamiento con el Ciudadano y el equipo de comunicaciones deben establecer criterios claros (documentación) para la calidad y oportunidad en las publicaciones que realiza el ICANH en los diferentes canales de comunicación establecidos.</t>
  </si>
  <si>
    <t>RG11</t>
  </si>
  <si>
    <t>Control Disciplinario</t>
  </si>
  <si>
    <t>Adelantar las investigaciones disciplinarias que se puedan generar en contra de los servidores públicos y exservidores, de forma oportuna y diligente, dando aplicación a la normatividad vigente con el fin de proteger el ejercicio de la función pública y en busca de prevenir la conducta disciplinaria.</t>
  </si>
  <si>
    <t>Posibilidad de afectación reputacional por demandas debido a la gestión inoportuna o inadecuada en las investigaciones disciplinarias que recibe la entidad</t>
  </si>
  <si>
    <t>Incremento de las distintas actuaciones relacionadas con la gestión propia de la oficina.</t>
  </si>
  <si>
    <t>Falta de apoyo operativo o profesional en la realización de las actuaciones propias de la gestión disciplinaria.</t>
  </si>
  <si>
    <t>El jefe de la Oficina de Control Interno Disciplinario Interno controla mediante la utilización de una hoja de cálculo las distintas etapas del proceso en donde se advierten las fechas de la probable prescripción o caducidad.</t>
  </si>
  <si>
    <t>RC6</t>
  </si>
  <si>
    <t>Posibilidad de recibir o solicitar cualquier dádiva o beneficio a nombre propio o de terceros para incidir indebidamente en el resultado de una investigación disciplinaria.</t>
  </si>
  <si>
    <t>Incidir indebidamente en el resultado de una investigación disciplinaria.</t>
  </si>
  <si>
    <t>El proceso documenta sus controles en el procedimiento y formatos aplicables en el cual se diferencian las diferentes etapas y en las cuales intervienen otras instancias que permiten la transparencia del mismo (Oficina Asesora Jurídica, Dirección).</t>
  </si>
  <si>
    <t>RG12</t>
  </si>
  <si>
    <t>Evaluación y Control</t>
  </si>
  <si>
    <t>Evaluar la efectividad del Sistema de Gestión de la entidad de manera independiente, objetiva y oportuna a través de seguimientos y auditorias que permitan generar alertas tempranas con el fin de contribuir con el mejoramiento continuo en la gestión Institucional de acuerdo con el Plan Integral de Gestión de Control Interno de cada vigencia.</t>
  </si>
  <si>
    <t>"Posibilidad de:
Pérdida reputacional por hallazgos de los organismos de control o notificación de entidades externas debido a la presentación inoportuna de los informes de ley.</t>
  </si>
  <si>
    <t>No Presentación de los informes requeridos por la normatividad vigente.</t>
  </si>
  <si>
    <t>Desconocimiento de la norma que conlleva a hallazgos de entes de control.</t>
  </si>
  <si>
    <t>El jefe de la Oficina de Control Interno debe establecer las actividades de divulgación y capacitación del marco normativo vigente y sus actualizaciones, aplicable al proceso de evaluación y control.</t>
  </si>
  <si>
    <t>RC7</t>
  </si>
  <si>
    <t>Posibilidad de:
Recibir o solicitar dádivas o beneficios a nombre propio o de terceros para emitir resultados de las evaluaciones diferentes a la realidad, perdiendo objetividad, independencia y transparencia en las funciones de la Oficina de Control Interno.</t>
  </si>
  <si>
    <t>Recibir o solicitar dádivas o beneficios a nombre propio o de terceros</t>
  </si>
  <si>
    <t>Incumplimiento al código de ética del auditor interno.</t>
  </si>
  <si>
    <t>El jefe de la Oficina de Control Interno debe revisar permanente los informes previos a la emisión y de manera aleatoria los soportes documentales que den cuenta del concepto emitido por el auditor.</t>
  </si>
  <si>
    <t>RG13</t>
  </si>
  <si>
    <t>"Posibilidad de:
Pérdida credibilidad y confianza en el proceso de evaluación y control debido a la insatisfacción de los auditados por falta de rigor, experticia o conocimiento en los asuntos evaluados.</t>
  </si>
  <si>
    <t>Pérdida credibilidad y confianza en el proceso de evaluación y control</t>
  </si>
  <si>
    <t>Falta de rigor, experticia o conocimiento en los asuntos evaluados por parte del auditor.</t>
  </si>
  <si>
    <t>El Comité Institucional de Coordinación de Control Interno debe revisar bimensualmente el resultado de los informes y el Jefe de la Oficina de Control interno debe comunicar las inconformidades presentadas en el informe final.</t>
  </si>
  <si>
    <t>Detectivo</t>
  </si>
  <si>
    <t>RG14</t>
  </si>
  <si>
    <t>Gestión Contractual</t>
  </si>
  <si>
    <t>Gestionar oportunamente y bajo la normatividad vigente los procesos contractuales para atender las necesidades de bienes, obras y/o servicios requeridos por la institución para su normal operación.</t>
  </si>
  <si>
    <t>Pérdida económica por demandas y reclamaciones administrativas debido a una inadecuada e inoportuna gestión contractual.</t>
  </si>
  <si>
    <t>Pérdida económica por demandas y reclamaciones administrativas</t>
  </si>
  <si>
    <t>Inadecuada e inoportuna gestión contractual.</t>
  </si>
  <si>
    <t>El coordinador del área funcional de contratos y convenios define criterios claros de oportunidad, calidad, seguimiento y control (procedimientos, formatos, indicadores) en la gestión contractual de la entidad y en coherencia con lo exigido por la ley.</t>
  </si>
  <si>
    <t>RC8</t>
  </si>
  <si>
    <t>Posibilidad de recibir o solicitar cualquier dádiva o beneficio a nombre propio o de terceros con el fin de realizar el favorecimiento en la adjudicación de un contrato o proponente.</t>
  </si>
  <si>
    <t>Favorecimiento en la adjudicación de un contrato o proponente.</t>
  </si>
  <si>
    <t>El coordinador del área funcional de contratos y convenios y la Secretaría General definen cláusulas de confidencialidad para los contratistas de la entidad criterio.</t>
  </si>
  <si>
    <t>RC9</t>
  </si>
  <si>
    <t>Gestión de Tecnologías de la Información</t>
  </si>
  <si>
    <t>Establecer para el Instituto Colombiano de Antropología e Historia los parámetros para la gestión, administración y gobernanza de los servicios de información en alineación con los objetivos institucionales y la adopción del marco legal, con el fin de facilitar el acceso, uso eficiente y seguro de la infraestructura tecnológica de la entidad.</t>
  </si>
  <si>
    <t>Posibilidad de recibir o solicitar cualquier dádiva o beneficio a nombre propio o de terceros por modificar, filtrar o extraer información reservada contenida en los diferentes sistemas de la Entidad.</t>
  </si>
  <si>
    <t>Modificar, filtrar o extraer información reservada contenida en los diferentes sistemas de la Entidad</t>
  </si>
  <si>
    <t>La Secretaria General con el apoyo del Coordinador del área funcional de TI mantendrá seguimiento permanente el control de la información contenida en los diferentes sistemas de la entidad.</t>
  </si>
  <si>
    <t>RG15</t>
  </si>
  <si>
    <t>Pérdida reputacional por la indisponibilidad en la prestación de los servicios administrados por TI con la capacidad comprometida, debido a fallas técnicas o inadecuada administración de servicios tecnológicos.</t>
  </si>
  <si>
    <t>Indisponibilidad en la prestación de los servicios administrados por TI con la capacidad comprometida</t>
  </si>
  <si>
    <t>Fallas técnicas o inadecuada administración de SERVICIOS TECNOLOGICOS.</t>
  </si>
  <si>
    <t>Fallas Tecnologicas</t>
  </si>
  <si>
    <t xml:space="preserve">     El riesgo afecta la imagen de la entidad internamente, de conocimiento general, nivel interno, de junta dircetiva y accionistas y/o de provedores</t>
  </si>
  <si>
    <t>El profesional especializado de TI tiene indicadores permanente para monitorear la disponibilidad de las plataforma.</t>
  </si>
  <si>
    <t>Se debe activar el protocolo de contingencia frente a las distintas indisponibilidades.</t>
  </si>
  <si>
    <t>RG16</t>
  </si>
  <si>
    <t>Pérdida reputacional, multas o sanciones por fuga de información de las bases de datos administradas por TI debido a un inadecuado control en los sistema de información de la entidad.</t>
  </si>
  <si>
    <t>Pérdida reputacional, multas o sanciones por fuga de información DE LAS BASES DE DATOS ADMINISTRADOS POR TECNOLOGIA</t>
  </si>
  <si>
    <t>Inadecuado control en los sistema de información de la entidad</t>
  </si>
  <si>
    <t>El oficial de seguridad de la información documenta y monitorea el nivel de privilegios de los usuarios con el fin de evitar la fuga de la información.</t>
  </si>
  <si>
    <t>RC10</t>
  </si>
  <si>
    <t>Gestión Documental y Correspondencia</t>
  </si>
  <si>
    <t>Gestionar la administración y manejo eficaz de los documentos producidos y recibidos por el ICANH, mediante la definición y la aplicación del programa de gestión documental acorde con la Ley General de Archivo, con el propósito de garantizar la consulta, conservación, disposición y preservación de la información.</t>
  </si>
  <si>
    <t>Posibilidad de:
recibir o solicitar cualquier dádiva o beneficio a nombre propio o de terceros para entregar información que se considera privada o clasificada.</t>
  </si>
  <si>
    <t>entregar información que se considera privada o clasificada.</t>
  </si>
  <si>
    <t>La Secretría General con el apoyo de las áreas funcionales de gestión documental y correspondencia establece los lineamientos del correcto manejo de la documentación con carácter reservado.</t>
  </si>
  <si>
    <t>RG17</t>
  </si>
  <si>
    <t>Pérdida reputacional o de credibilidad por quejas, demandas o sanciones debido a la no preservación de la memoria institucional por el inadecuado manejo del sistema de gestión documental.</t>
  </si>
  <si>
    <t>Pérdida reputacional o de credibilidad por quejas, demandas o sanciones debido a la no preservación de la memoria institucional.</t>
  </si>
  <si>
    <t>Inadecuado manejo del sistema de gestión documental.</t>
  </si>
  <si>
    <t>La Secretría General con el apoyo de las áreas funcionales de gestión documental y correspondencia establece los lineamientos para el manejo del sistema de gestión documental.</t>
  </si>
  <si>
    <t>RC11</t>
  </si>
  <si>
    <t>Gestión Financiera</t>
  </si>
  <si>
    <t>Gestionar eficientemente los recursos financieros asignados al ICANH durante cada vigencia fiscal de acuerdo con la normativa vigente para reflejar la realidad económica y optimizar su uso y ejecución, con el fin de apoyar el cumplimiento de la misión institucional.</t>
  </si>
  <si>
    <t>Posibilidad de:
recibir o solicitar cualquier dádiva o beneficio a nombre propio o de terceros para omitir o modificar información financiera de la entidad.</t>
  </si>
  <si>
    <t>Posibilidad de recibir o solicitar cualquier dádiva o beneficio a nombre propio o de terceros</t>
  </si>
  <si>
    <t>Omitir o modificar información financiera de la entidad.</t>
  </si>
  <si>
    <t>La Secretaría General determina las políticas financieras acorde con la normatividad vigente la expedición o divulgación de las mismas (Circular)</t>
  </si>
  <si>
    <t>RG18</t>
  </si>
  <si>
    <t>Gestionar eficientemente los recursos financieros asignados al ICANH durante cada vigencia fiscal de acuerdo a la normativa vigente para reflejar la realidad económica y optimizar su uso y ejecución, con el fin de apoyar el cumplimiento de la misión institucional.</t>
  </si>
  <si>
    <t>Pérdida reputacional por hallazgos de los entes de control por el no fenecimiento de la cuenta.</t>
  </si>
  <si>
    <t>Hallazgos de los entes de control.</t>
  </si>
  <si>
    <t>No fenecimiento de la cuenta.</t>
  </si>
  <si>
    <t>El Director General verifica la veracidad de la información a remitir al ente de control respectivo.</t>
  </si>
  <si>
    <t>RG19</t>
  </si>
  <si>
    <t>Pérdida reputacional por la inadecuada aplicación e interpretación de la normatividad debido al desconocimiento del marco normativo contable para entidades del estado.</t>
  </si>
  <si>
    <t>Aplicación e interpretación errónea del marco normativo contable.</t>
  </si>
  <si>
    <t>Desconocimientos de la normatividad contable.</t>
  </si>
  <si>
    <t>El profesional especializado (Contador) del área contable debe verificar el correcto registro de las operaciones contables que afectan los estados financieros de la entidad de conformidad con la información suministrada por las distintas áreas de la entidad.</t>
  </si>
  <si>
    <t>RG20</t>
  </si>
  <si>
    <t xml:space="preserve">Pérdida reputacional o de credibilidad por incumplimiento en el pago de obligaciones debido a la inadecuada o inoportuna gestión del proceso. </t>
  </si>
  <si>
    <t xml:space="preserve">Incumplimiento en el pago de obligaciones </t>
  </si>
  <si>
    <t xml:space="preserve">Inadecuada o inoportuna gestión del proceso. </t>
  </si>
  <si>
    <t>El Coordinador Financiero establece y recomienda a las áreas de presupuesto, contabilidad, central de cuentas y tesorería la aplicación de seguimientos de cada obligación mediante la implementación de la hoja de ruta respectiva.</t>
  </si>
  <si>
    <t>RG21</t>
  </si>
  <si>
    <t>Pérdida reputacional por el incumplimiento en requisitos legales vigentes debido al manejo inadecuado e inoportuno de los recursos financieros asignados a la entidad.</t>
  </si>
  <si>
    <t>Incumplimiento en requisitos legales vigentes.</t>
  </si>
  <si>
    <t>Manejo inadecuado e inoportuno de los recursos financieros asignados a la entidad.</t>
  </si>
  <si>
    <t>La Secretaria General revisa y verifica con el apoyo de las distintas áreas funcionales la legalidad de los actos administrativos que afecten el presupuesto.</t>
  </si>
  <si>
    <t>RG22</t>
  </si>
  <si>
    <t>Talento y Desarrollo Humano</t>
  </si>
  <si>
    <t>Gestionar eficientemente el talento humano requerido por la entidad a través de un ambiente laboral y bienestar propicio, mediante estrategias que permitan contar con servidores públicos competentes, comprometidos e innovadores para el ejercicio de las funciones propias del instituto.</t>
  </si>
  <si>
    <t>Pérdida económica por sanciones de entes de control o demandas debido al incumplimiento de los estándares mínimos del Sistema de Gestión de Seguridad y Salud en el Trabajo.</t>
  </si>
  <si>
    <t>Pérdida económica por sanciones de entes de control o demandas</t>
  </si>
  <si>
    <t>Incumplimiento de los estándares mínimos del Sistema de Gestión de Seguridad y Salud en el Trabajo.</t>
  </si>
  <si>
    <t xml:space="preserve">     Entre 100 y 500 SMLMV </t>
  </si>
  <si>
    <t>La Secretaría General y el profesional especializado responsable del tema de SST verifica los resultados obtenidos en la autoevaluación de los estándares mínimos de acuerdo a lo establecido a la resolución 0312 de 2019 y realiza seguimiento y mejora permanente a las actividades que así lo requieran.</t>
  </si>
  <si>
    <t>RG23</t>
  </si>
  <si>
    <t>Pérdida económica por sanciones o demandas de usuarios o ente regulador debido a inconsistencias en liquidación de parafiscales por una inadecuada gestión del proceso.</t>
  </si>
  <si>
    <t>Pérdida económica por sanciones o demandas de usuarios o ente regulador.</t>
  </si>
  <si>
    <t>Inconsistencias en liquidación de parafiscales por una inadecuada gestión del proceso.</t>
  </si>
  <si>
    <t>El profesional especializado responsable del área de talento humano revisa la liquidación de las nominas mensuales verificando la coherencia en los valores liquidados.</t>
  </si>
  <si>
    <t>RG24</t>
  </si>
  <si>
    <t>Pérdida reputacional o de credibilidad en la gestión del talento humano por ineficiencias de los planes implementados debido a la desarticulación entre la identificación de necesidades y diseño de los planes.</t>
  </si>
  <si>
    <t>Pérdida reputacional o de credibilidad en la gestión del talento humano por ineficiencias de los planes implementados.</t>
  </si>
  <si>
    <t>Inadecuada gestión del proceso (desarticulación entre la identificación de necesidades y diseño de los planes).</t>
  </si>
  <si>
    <t>El profesional especializado responsable del área de talento humanorealiza seguimiento permanente al cumplimiento de las actividades establecidas en los distintos planes que se manejan en el área.</t>
  </si>
  <si>
    <t>RC12</t>
  </si>
  <si>
    <t>Posibilidad de recibir o solicitar cualquier dádiva o beneficio a nombre propio o de terceros con el fin de realizar el favorecimiento en la vinculación de personal.</t>
  </si>
  <si>
    <t>El favorecimiento en la vinculación de personal.</t>
  </si>
  <si>
    <t>El profesional especializado responsable del área de talento humano verifica el cumplimiento del perfil de los candidatos a proveer las vacantes definitivas existentes.</t>
  </si>
  <si>
    <t>RG25</t>
  </si>
  <si>
    <t>Pérdida económica y reputacional por fuga de capital humano del Instituto debido a una inadecuada gestión del conocimiento.</t>
  </si>
  <si>
    <t>Pérdida económica y reputacional por fuga de capital humano del Instituto</t>
  </si>
  <si>
    <t>Inadecuada gestión del conocimiento (falta de acciones y estrategias para su retención).</t>
  </si>
  <si>
    <t>El profesional especializado responsable del área de talento humano realiza seguimiento a la implementación de la política de gestión del conocimiento y las mejoras pertinentes.</t>
  </si>
  <si>
    <t>RC13</t>
  </si>
  <si>
    <t>Gestión Jurídica</t>
  </si>
  <si>
    <t>Brindar asesoría y acompañamiento jurídico oportuno en todos los asuntos relacionados con el que hacer misional de la entidad con el propósito de disminuir los riesgos e impactos antijurídicos en la institución.</t>
  </si>
  <si>
    <t>Posibilidad de:
Recibir o solicitar cualquier dádiva o beneficio a nombre propio o de terceros con el fin de ejercer una indebida y/o deficiente actuación en detrimento de los intereses de la entidad.</t>
  </si>
  <si>
    <t>El Jefe de la Oficina Jurídica verifica la interiorización del código de integridad por parte de los servidores públicos y contratistas vinculados al área mediante la socialización del código.</t>
  </si>
  <si>
    <t>RG26</t>
  </si>
  <si>
    <t>Posibilidad de afectación económica y reputacional por demandas en contra de la entidad debido a falta de implementación, seguimiento y evaluación a la PPDA.</t>
  </si>
  <si>
    <t>Posibilidad de afectación económica y reputacional por demandas en contra de la entidad por las causas que tienen PPDA (política de prevención del daño antijurídico)</t>
  </si>
  <si>
    <t>Falta de implementación de la PPDA y falta de seguimiento y evaluación a la PPDA.</t>
  </si>
  <si>
    <t>El Jefe de la Oficina Jurídica verifica la implementación de la PPDA así como el seguimiento y evaluación de esta.</t>
  </si>
  <si>
    <t>RG27</t>
  </si>
  <si>
    <t>Pérdida reputacional y/o de credibilidad por el incumplimiento de términos en la respuesta oportuna de las solicitudes que debe gestionar la Oficina Asesora Jurídica.</t>
  </si>
  <si>
    <t>Una argumentación insuficiente y débil, por falencias en el seguimiento, monitoreo y control a los actuaciones llevadas a cabo por los apoderados del ICANH</t>
  </si>
  <si>
    <t>Realización de un ejercicio indebido e inoportuno de la defensa Judicial.</t>
  </si>
  <si>
    <t>El Jefe de la Oficina Jurídica verifica mediante los indicadores del proceso el cumplimiento de los tiempos establecidos en la base de datos de los distintos requerimientos solicitados.</t>
  </si>
  <si>
    <r>
      <t>Zona de Riesgo Inherente</t>
    </r>
    <r>
      <rPr>
        <b/>
        <sz val="11"/>
        <color rgb="FFFF0000"/>
        <rFont val="Arial"/>
        <family val="2"/>
      </rPr>
      <t xml:space="preserve"> 
(Nivel de Severidad)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</si>
</sst>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b/>
      <sz val="18"/>
      <color theme="1"/>
      <name val="Arial"/>
      <family val="2"/>
    </font>
    <font>
      <b/>
      <sz val="18"/>
      <color rgb="FF000000"/>
      <name val="Arial"/>
      <family val="2"/>
    </font>
    <font>
      <sz val="11"/>
      <color theme="1"/>
      <name val="Arial"/>
      <family val="2"/>
    </font>
    <font>
      <sz val="11"/>
      <name val="Arial"/>
      <family val="2"/>
    </font>
    <font>
      <b/>
      <sz val="11"/>
      <color theme="1"/>
      <name val="Arial"/>
      <family val="2"/>
    </font>
    <font>
      <b/>
      <sz val="11"/>
      <color theme="0"/>
      <name val="Arial"/>
      <family val="2"/>
    </font>
    <font>
      <b/>
      <sz val="11"/>
      <name val="Arial"/>
      <family val="2"/>
    </font>
    <font>
      <b/>
      <sz val="11"/>
      <color rgb="FFFF0000"/>
      <name val="Arial"/>
      <family val="2"/>
    </font>
  </fonts>
  <fills count="1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99FF99"/>
        <bgColor indexed="64"/>
      </patternFill>
    </fill>
    <fill>
      <patternFill patternType="solid">
        <fgColor theme="7" tint="0.59999389629810485"/>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theme="1"/>
      </left>
      <right style="dotted">
        <color theme="1"/>
      </right>
      <top style="dotted">
        <color theme="1"/>
      </top>
      <bottom style="dotted">
        <color theme="1"/>
      </bottom>
      <diagonal/>
    </border>
    <border>
      <left/>
      <right style="dotted">
        <color theme="5"/>
      </right>
      <top style="dotted">
        <color theme="5"/>
      </top>
      <bottom style="dotted">
        <color theme="5"/>
      </bottom>
      <diagonal/>
    </border>
    <border>
      <left style="dotted">
        <color theme="5"/>
      </left>
      <right style="dotted">
        <color theme="5"/>
      </right>
      <top style="dotted">
        <color theme="5"/>
      </top>
      <bottom style="dotted">
        <color theme="5"/>
      </bottom>
      <diagonal/>
    </border>
    <border>
      <left style="dotted">
        <color theme="3"/>
      </left>
      <right style="dotted">
        <color theme="3"/>
      </right>
      <top/>
      <bottom style="dotted">
        <color theme="3"/>
      </bottom>
      <diagonal/>
    </border>
    <border>
      <left style="dotted">
        <color theme="3"/>
      </left>
      <right style="dotted">
        <color theme="3"/>
      </right>
      <top style="dotted">
        <color theme="3"/>
      </top>
      <bottom/>
      <diagonal/>
    </border>
    <border>
      <left/>
      <right style="dotted">
        <color theme="5"/>
      </right>
      <top style="dotted">
        <color theme="5"/>
      </top>
      <bottom/>
      <diagonal/>
    </border>
    <border>
      <left style="dotted">
        <color theme="5"/>
      </left>
      <right style="dotted">
        <color theme="5"/>
      </right>
      <top style="dotted">
        <color theme="5"/>
      </top>
      <bottom/>
      <diagonal/>
    </border>
    <border>
      <left style="dotted">
        <color theme="3"/>
      </left>
      <right style="dotted">
        <color theme="3"/>
      </right>
      <top style="dotted">
        <color theme="3"/>
      </top>
      <bottom style="dotted">
        <color theme="3"/>
      </bottom>
      <diagonal/>
    </border>
    <border>
      <left style="dashed">
        <color auto="1"/>
      </left>
      <right style="dashed">
        <color auto="1"/>
      </right>
      <top style="dashed">
        <color auto="1"/>
      </top>
      <bottom style="dashed">
        <color auto="1"/>
      </bottom>
      <diagonal/>
    </border>
    <border>
      <left style="dotted">
        <color theme="3"/>
      </left>
      <right style="dotted">
        <color theme="3"/>
      </right>
      <top/>
      <bottom/>
      <diagonal/>
    </border>
    <border>
      <left style="dashed">
        <color auto="1"/>
      </left>
      <right style="dashed">
        <color auto="1"/>
      </right>
      <top/>
      <bottom/>
      <diagonal/>
    </border>
    <border>
      <left style="dashed">
        <color auto="1"/>
      </left>
      <right style="dashed">
        <color auto="1"/>
      </right>
      <top/>
      <bottom style="dashed">
        <color auto="1"/>
      </bottom>
      <diagonal/>
    </border>
    <border>
      <left style="dashed">
        <color auto="1"/>
      </left>
      <right style="dashed">
        <color auto="1"/>
      </right>
      <top style="dashed">
        <color auto="1"/>
      </top>
      <bottom/>
      <diagonal/>
    </border>
    <border>
      <left style="dashed">
        <color theme="9" tint="-0.24994659260841701"/>
      </left>
      <right style="dashed">
        <color theme="9" tint="-0.24994659260841701"/>
      </right>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2">
    <xf numFmtId="0" fontId="0" fillId="0" borderId="0"/>
    <xf numFmtId="9" fontId="1" fillId="0" borderId="0" applyFont="0" applyFill="0" applyBorder="0" applyAlignment="0" applyProtection="0"/>
  </cellStyleXfs>
  <cellXfs count="222">
    <xf numFmtId="0" fontId="0" fillId="0" borderId="0" xfId="0"/>
    <xf numFmtId="0" fontId="4" fillId="0" borderId="25" xfId="0" applyFont="1" applyBorder="1" applyAlignment="1">
      <alignment horizontal="center" vertical="center" wrapText="1"/>
    </xf>
    <xf numFmtId="0" fontId="5" fillId="0" borderId="25"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4" fillId="0" borderId="25" xfId="0" applyFont="1" applyBorder="1" applyAlignment="1" applyProtection="1">
      <alignment horizontal="justify" vertical="center"/>
      <protection locked="0"/>
    </xf>
    <xf numFmtId="0" fontId="4" fillId="0" borderId="24" xfId="0" applyFont="1" applyBorder="1" applyAlignment="1">
      <alignment horizontal="center" vertical="center" wrapText="1"/>
    </xf>
    <xf numFmtId="0" fontId="5" fillId="0" borderId="24" xfId="0" applyFont="1" applyBorder="1" applyAlignment="1" applyProtection="1">
      <alignment vertical="center" wrapText="1"/>
      <protection locked="0"/>
    </xf>
    <xf numFmtId="0" fontId="4" fillId="0" borderId="24" xfId="0" applyFont="1" applyBorder="1" applyAlignment="1" applyProtection="1">
      <alignment vertical="center" wrapText="1"/>
      <protection locked="0"/>
    </xf>
    <xf numFmtId="0" fontId="4" fillId="0" borderId="24" xfId="0" applyFont="1" applyBorder="1" applyAlignment="1" applyProtection="1">
      <alignment horizontal="center" vertical="center"/>
      <protection locked="0"/>
    </xf>
    <xf numFmtId="0" fontId="4" fillId="0" borderId="24" xfId="0" applyFont="1" applyBorder="1" applyAlignment="1" applyProtection="1">
      <alignment horizontal="justify" vertical="center"/>
      <protection locked="0"/>
    </xf>
    <xf numFmtId="0" fontId="4" fillId="0" borderId="25" xfId="0" applyFont="1" applyBorder="1" applyAlignment="1" applyProtection="1">
      <alignment horizontal="center" vertical="center"/>
      <protection locked="0"/>
    </xf>
    <xf numFmtId="0" fontId="4" fillId="0" borderId="23" xfId="0" applyFont="1" applyBorder="1" applyAlignment="1">
      <alignment horizontal="center" vertical="center" wrapText="1"/>
    </xf>
    <xf numFmtId="0" fontId="5" fillId="0" borderId="23"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4" fillId="0" borderId="23" xfId="0" applyFont="1" applyBorder="1" applyAlignment="1" applyProtection="1">
      <alignment horizontal="center" vertical="center"/>
      <protection locked="0"/>
    </xf>
    <xf numFmtId="0" fontId="4" fillId="0" borderId="23" xfId="0" applyFont="1" applyBorder="1" applyAlignment="1" applyProtection="1">
      <alignment horizontal="justify" vertical="center"/>
      <protection locked="0"/>
    </xf>
    <xf numFmtId="0" fontId="4" fillId="0" borderId="21" xfId="0" applyFont="1" applyBorder="1" applyAlignment="1">
      <alignment horizontal="center" vertical="center" wrapText="1"/>
    </xf>
    <xf numFmtId="0" fontId="5" fillId="0" borderId="21"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0" borderId="21" xfId="0" applyFont="1" applyBorder="1" applyAlignment="1" applyProtection="1">
      <alignment horizontal="center" vertical="center"/>
      <protection locked="0"/>
    </xf>
    <xf numFmtId="0" fontId="4" fillId="0" borderId="21" xfId="0" applyFont="1" applyBorder="1" applyAlignment="1" applyProtection="1">
      <alignment horizontal="justify" vertical="center"/>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14"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4" fontId="3" fillId="0" borderId="4"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0" xfId="0" applyFont="1" applyFill="1"/>
    <xf numFmtId="0" fontId="4" fillId="0" borderId="0" xfId="0" applyFont="1"/>
    <xf numFmtId="0" fontId="4" fillId="2" borderId="9"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1" xfId="0" applyFont="1" applyFill="1" applyBorder="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xf>
    <xf numFmtId="0" fontId="4" fillId="2" borderId="0" xfId="0" applyFont="1" applyFill="1" applyAlignment="1">
      <alignment vertical="center"/>
    </xf>
    <xf numFmtId="0" fontId="7" fillId="3" borderId="13" xfId="0" applyFont="1" applyFill="1" applyBorder="1" applyAlignment="1">
      <alignment horizontal="center" vertical="center"/>
    </xf>
    <xf numFmtId="0" fontId="7" fillId="3" borderId="13" xfId="0" applyFont="1" applyFill="1" applyBorder="1" applyAlignment="1">
      <alignment horizontal="left" vertical="center"/>
    </xf>
    <xf numFmtId="0" fontId="8" fillId="4" borderId="13" xfId="0" applyFont="1" applyFill="1" applyBorder="1" applyAlignment="1">
      <alignment horizontal="center" vertical="center"/>
    </xf>
    <xf numFmtId="0" fontId="6" fillId="5" borderId="13" xfId="0" applyFont="1" applyFill="1" applyBorder="1" applyAlignment="1">
      <alignment horizontal="center" vertical="center"/>
    </xf>
    <xf numFmtId="0" fontId="6" fillId="6" borderId="13" xfId="0" applyFont="1" applyFill="1" applyBorder="1" applyAlignment="1">
      <alignment horizontal="center" vertical="center"/>
    </xf>
    <xf numFmtId="0" fontId="6" fillId="7" borderId="13" xfId="0" applyFont="1" applyFill="1" applyBorder="1" applyAlignment="1">
      <alignment horizontal="center" vertical="center" wrapText="1"/>
    </xf>
    <xf numFmtId="0" fontId="7" fillId="8" borderId="14" xfId="0" applyFont="1" applyFill="1" applyBorder="1" applyAlignment="1">
      <alignment horizontal="center" vertical="center"/>
    </xf>
    <xf numFmtId="0" fontId="7" fillId="8" borderId="15" xfId="0" applyFont="1" applyFill="1" applyBorder="1" applyAlignment="1">
      <alignment horizontal="center" vertical="center"/>
    </xf>
    <xf numFmtId="0" fontId="6" fillId="9" borderId="13" xfId="0" applyFont="1" applyFill="1" applyBorder="1" applyAlignment="1">
      <alignment horizontal="center" vertical="center" wrapText="1"/>
    </xf>
    <xf numFmtId="0" fontId="6" fillId="9" borderId="13" xfId="0" applyFont="1" applyFill="1" applyBorder="1" applyAlignment="1">
      <alignment horizontal="center" vertical="center"/>
    </xf>
    <xf numFmtId="0" fontId="6" fillId="9" borderId="13" xfId="0" applyFont="1" applyFill="1" applyBorder="1" applyAlignment="1">
      <alignment horizontal="center" vertical="center"/>
    </xf>
    <xf numFmtId="0" fontId="6" fillId="10" borderId="13" xfId="0" applyFont="1" applyFill="1" applyBorder="1" applyAlignment="1">
      <alignment horizontal="center" vertical="center" textRotation="90" wrapText="1"/>
    </xf>
    <xf numFmtId="0" fontId="6" fillId="10" borderId="13" xfId="0" applyFont="1" applyFill="1" applyBorder="1" applyAlignment="1">
      <alignment horizontal="center" vertical="center" wrapText="1"/>
    </xf>
    <xf numFmtId="0" fontId="6" fillId="11" borderId="13" xfId="0" applyFont="1" applyFill="1" applyBorder="1" applyAlignment="1">
      <alignment horizontal="center" vertical="center" textRotation="90" wrapText="1"/>
    </xf>
    <xf numFmtId="0" fontId="6" fillId="12" borderId="14" xfId="0" applyFont="1" applyFill="1" applyBorder="1" applyAlignment="1">
      <alignment horizontal="center" vertical="center"/>
    </xf>
    <xf numFmtId="0" fontId="6" fillId="12" borderId="15" xfId="0" applyFont="1" applyFill="1" applyBorder="1" applyAlignment="1">
      <alignment horizontal="center" vertical="center"/>
    </xf>
    <xf numFmtId="0" fontId="6" fillId="7" borderId="15" xfId="0" applyFont="1" applyFill="1" applyBorder="1" applyAlignment="1">
      <alignment horizontal="center" vertical="center" wrapText="1"/>
    </xf>
    <xf numFmtId="0" fontId="6" fillId="13" borderId="15" xfId="0" applyFont="1" applyFill="1" applyBorder="1" applyAlignment="1">
      <alignment horizontal="center" vertical="center" wrapText="1"/>
    </xf>
    <xf numFmtId="0" fontId="6" fillId="10" borderId="13" xfId="0" applyFont="1" applyFill="1" applyBorder="1" applyAlignment="1">
      <alignment horizontal="center" vertical="center" textRotation="90"/>
    </xf>
    <xf numFmtId="0" fontId="6" fillId="14" borderId="13" xfId="0" applyFont="1" applyFill="1" applyBorder="1" applyAlignment="1">
      <alignment horizontal="center" vertical="center" wrapText="1"/>
    </xf>
    <xf numFmtId="0" fontId="6" fillId="12" borderId="14" xfId="0" applyFont="1" applyFill="1" applyBorder="1" applyAlignment="1">
      <alignment horizontal="center" vertical="center" textRotation="90" wrapText="1"/>
    </xf>
    <xf numFmtId="0" fontId="6" fillId="12" borderId="15" xfId="0" applyFont="1" applyFill="1" applyBorder="1" applyAlignment="1">
      <alignment horizontal="center" vertical="center" textRotation="90" wrapText="1"/>
    </xf>
    <xf numFmtId="0" fontId="6" fillId="7" borderId="15" xfId="0" applyFont="1" applyFill="1" applyBorder="1" applyAlignment="1">
      <alignment horizontal="center" vertical="center" textRotation="90" wrapText="1"/>
    </xf>
    <xf numFmtId="0" fontId="6" fillId="13" borderId="15" xfId="0" applyFont="1" applyFill="1" applyBorder="1" applyAlignment="1">
      <alignment horizontal="center" vertical="center" textRotation="90" wrapText="1"/>
    </xf>
    <xf numFmtId="0" fontId="4" fillId="12" borderId="0" xfId="0" applyFont="1" applyFill="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pplyProtection="1">
      <alignment vertical="center" wrapText="1"/>
      <protection locked="0"/>
    </xf>
    <xf numFmtId="0" fontId="4" fillId="0" borderId="16" xfId="0" applyFont="1" applyBorder="1" applyAlignment="1" applyProtection="1">
      <alignment horizontal="center" vertical="center" wrapText="1"/>
      <protection locked="0"/>
    </xf>
    <xf numFmtId="0" fontId="4" fillId="2" borderId="16" xfId="0" applyFont="1" applyFill="1" applyBorder="1" applyAlignment="1" applyProtection="1">
      <alignment horizontal="center" vertical="center"/>
      <protection locked="0"/>
    </xf>
    <xf numFmtId="0" fontId="6" fillId="0" borderId="16" xfId="0" applyFont="1" applyBorder="1" applyAlignment="1" applyProtection="1">
      <alignment horizontal="center" vertical="center" wrapText="1"/>
      <protection hidden="1"/>
    </xf>
    <xf numFmtId="9" fontId="4" fillId="0" borderId="16" xfId="0" applyNumberFormat="1" applyFont="1" applyBorder="1" applyAlignment="1" applyProtection="1">
      <alignment horizontal="center" vertical="center" wrapText="1"/>
      <protection hidden="1"/>
    </xf>
    <xf numFmtId="9" fontId="4" fillId="0" borderId="16" xfId="0" applyNumberFormat="1" applyFont="1" applyBorder="1" applyAlignment="1" applyProtection="1">
      <alignment vertical="center" wrapText="1"/>
      <protection locked="0"/>
    </xf>
    <xf numFmtId="9" fontId="4" fillId="0" borderId="16" xfId="0" applyNumberFormat="1" applyFont="1" applyBorder="1" applyAlignment="1" applyProtection="1">
      <alignment vertical="center" wrapText="1"/>
      <protection hidden="1"/>
    </xf>
    <xf numFmtId="0" fontId="6" fillId="0" borderId="16" xfId="0" applyFont="1" applyBorder="1" applyAlignment="1" applyProtection="1">
      <alignment horizontal="center" vertical="center"/>
      <protection hidden="1"/>
    </xf>
    <xf numFmtId="0" fontId="4" fillId="0" borderId="16" xfId="0" applyFont="1" applyBorder="1" applyAlignment="1" applyProtection="1">
      <alignment horizontal="left" vertical="center" wrapText="1"/>
      <protection locked="0"/>
    </xf>
    <xf numFmtId="0" fontId="4" fillId="2" borderId="16" xfId="0" applyFont="1" applyFill="1" applyBorder="1" applyAlignment="1">
      <alignment horizontal="left" vertical="center" wrapText="1"/>
    </xf>
    <xf numFmtId="0" fontId="4" fillId="0" borderId="16" xfId="0" applyFont="1" applyBorder="1" applyAlignment="1" applyProtection="1">
      <alignment horizontal="center" vertical="center"/>
      <protection hidden="1"/>
    </xf>
    <xf numFmtId="0" fontId="4" fillId="0" borderId="16" xfId="0" applyFont="1" applyBorder="1" applyAlignment="1" applyProtection="1">
      <alignment horizontal="center" vertical="center" textRotation="90"/>
      <protection locked="0"/>
    </xf>
    <xf numFmtId="9" fontId="4" fillId="0" borderId="16" xfId="0" applyNumberFormat="1" applyFont="1" applyBorder="1" applyAlignment="1" applyProtection="1">
      <alignment horizontal="center" vertical="center"/>
      <protection hidden="1"/>
    </xf>
    <xf numFmtId="164" fontId="4" fillId="0" borderId="16" xfId="1" applyNumberFormat="1" applyFont="1" applyBorder="1" applyAlignment="1">
      <alignment horizontal="center" vertical="center"/>
    </xf>
    <xf numFmtId="0" fontId="6" fillId="0" borderId="16" xfId="0" applyFont="1" applyBorder="1" applyAlignment="1" applyProtection="1">
      <alignment horizontal="center" vertical="center" textRotation="90" wrapText="1"/>
      <protection hidden="1"/>
    </xf>
    <xf numFmtId="0" fontId="6" fillId="0" borderId="16" xfId="0" applyFont="1" applyBorder="1" applyAlignment="1" applyProtection="1">
      <alignment horizontal="center" vertical="center" textRotation="90"/>
      <protection hidden="1"/>
    </xf>
    <xf numFmtId="0" fontId="4" fillId="0" borderId="0" xfId="0" applyFont="1" applyAlignment="1" applyProtection="1">
      <alignment horizontal="center" vertical="center" wrapText="1"/>
      <protection locked="0"/>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14" fontId="4" fillId="2" borderId="15" xfId="0" applyNumberFormat="1" applyFont="1" applyFill="1" applyBorder="1" applyAlignment="1">
      <alignment horizontal="center" vertical="center"/>
    </xf>
    <xf numFmtId="0" fontId="4" fillId="2" borderId="15" xfId="0" applyFont="1" applyFill="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vertical="center" wrapText="1"/>
    </xf>
    <xf numFmtId="0" fontId="5" fillId="0" borderId="17"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7"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9" fontId="4" fillId="0" borderId="17" xfId="0" applyNumberFormat="1" applyFont="1" applyBorder="1" applyAlignment="1" applyProtection="1">
      <alignment horizontal="center" vertical="center" wrapText="1"/>
      <protection hidden="1"/>
    </xf>
    <xf numFmtId="9" fontId="4" fillId="0" borderId="17" xfId="0" applyNumberFormat="1" applyFont="1" applyBorder="1" applyAlignment="1" applyProtection="1">
      <alignment vertical="center" wrapText="1"/>
      <protection locked="0"/>
    </xf>
    <xf numFmtId="9" fontId="4" fillId="0" borderId="17" xfId="0" applyNumberFormat="1" applyFont="1" applyBorder="1" applyAlignment="1" applyProtection="1">
      <alignment vertical="center" wrapText="1"/>
      <protection hidden="1"/>
    </xf>
    <xf numFmtId="0" fontId="6" fillId="0" borderId="17" xfId="0" applyFont="1" applyBorder="1" applyAlignment="1" applyProtection="1">
      <alignment horizontal="center" vertical="center"/>
      <protection hidden="1"/>
    </xf>
    <xf numFmtId="0" fontId="4" fillId="0" borderId="17" xfId="0" applyFont="1" applyBorder="1" applyAlignment="1" applyProtection="1">
      <alignment horizontal="left" vertical="center" wrapText="1"/>
      <protection locked="0"/>
    </xf>
    <xf numFmtId="0" fontId="4" fillId="2" borderId="17" xfId="0" applyFont="1" applyFill="1" applyBorder="1" applyAlignment="1">
      <alignment horizontal="left" vertical="center" wrapText="1"/>
    </xf>
    <xf numFmtId="0" fontId="4" fillId="0" borderId="17" xfId="0" applyFont="1" applyBorder="1" applyAlignment="1" applyProtection="1">
      <alignment horizontal="center" vertical="center"/>
      <protection hidden="1"/>
    </xf>
    <xf numFmtId="0" fontId="4" fillId="0" borderId="17" xfId="0" applyFont="1" applyBorder="1" applyAlignment="1" applyProtection="1">
      <alignment horizontal="center" vertical="center" textRotation="90"/>
      <protection locked="0"/>
    </xf>
    <xf numFmtId="9" fontId="4" fillId="0" borderId="17" xfId="0" applyNumberFormat="1" applyFont="1" applyBorder="1" applyAlignment="1" applyProtection="1">
      <alignment horizontal="center" vertical="center"/>
      <protection hidden="1"/>
    </xf>
    <xf numFmtId="164" fontId="4" fillId="0" borderId="17" xfId="1" applyNumberFormat="1" applyFont="1" applyBorder="1" applyAlignment="1">
      <alignment horizontal="center" vertical="center"/>
    </xf>
    <xf numFmtId="0" fontId="6" fillId="0" borderId="17" xfId="0" applyFont="1" applyBorder="1" applyAlignment="1" applyProtection="1">
      <alignment horizontal="center" vertical="center" textRotation="90" wrapText="1"/>
      <protection hidden="1"/>
    </xf>
    <xf numFmtId="0" fontId="6" fillId="0" borderId="17" xfId="0" applyFont="1" applyBorder="1" applyAlignment="1" applyProtection="1">
      <alignment horizontal="center" vertical="center" textRotation="90"/>
      <protection hidden="1"/>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wrapText="1"/>
    </xf>
    <xf numFmtId="14" fontId="4" fillId="2" borderId="19" xfId="0" applyNumberFormat="1" applyFont="1" applyFill="1" applyBorder="1" applyAlignment="1">
      <alignment horizontal="center" vertical="center"/>
    </xf>
    <xf numFmtId="0" fontId="4" fillId="2" borderId="19" xfId="0" applyFont="1" applyFill="1" applyBorder="1" applyAlignment="1">
      <alignment horizontal="center" vertical="center"/>
    </xf>
    <xf numFmtId="0" fontId="4" fillId="0" borderId="16" xfId="0" applyFont="1" applyBorder="1" applyAlignment="1">
      <alignment vertical="center" wrapText="1"/>
    </xf>
    <xf numFmtId="0" fontId="4" fillId="0" borderId="16" xfId="0" applyFont="1" applyBorder="1" applyAlignment="1" applyProtection="1">
      <alignment horizontal="center" vertical="center" wrapText="1"/>
      <protection hidden="1"/>
    </xf>
    <xf numFmtId="0" fontId="4" fillId="0" borderId="16" xfId="0" applyFont="1" applyBorder="1" applyAlignment="1" applyProtection="1">
      <alignment horizontal="justify" vertical="center"/>
      <protection locked="0"/>
    </xf>
    <xf numFmtId="0" fontId="4" fillId="0" borderId="20" xfId="0" applyFont="1" applyBorder="1" applyAlignment="1">
      <alignment horizontal="center" vertical="center"/>
    </xf>
    <xf numFmtId="0" fontId="4" fillId="0" borderId="20" xfId="0" applyFont="1" applyBorder="1" applyAlignment="1">
      <alignment vertical="center" wrapText="1"/>
    </xf>
    <xf numFmtId="0" fontId="4" fillId="0" borderId="20" xfId="0" applyFont="1" applyBorder="1" applyAlignment="1">
      <alignment horizontal="center" vertical="center" wrapText="1"/>
    </xf>
    <xf numFmtId="0" fontId="5" fillId="0" borderId="20" xfId="0" applyFont="1" applyBorder="1" applyAlignment="1" applyProtection="1">
      <alignment vertical="center" wrapText="1"/>
      <protection locked="0"/>
    </xf>
    <xf numFmtId="0" fontId="4" fillId="0" borderId="20" xfId="0" applyFont="1" applyBorder="1" applyAlignment="1" applyProtection="1">
      <alignment horizontal="center" vertical="center" wrapText="1"/>
      <protection locked="0"/>
    </xf>
    <xf numFmtId="0" fontId="4" fillId="0" borderId="20" xfId="0" applyFont="1" applyBorder="1" applyAlignment="1" applyProtection="1">
      <alignment horizontal="left" vertical="center" wrapText="1"/>
      <protection locked="0"/>
    </xf>
    <xf numFmtId="0" fontId="4" fillId="0" borderId="20" xfId="0" applyFont="1" applyBorder="1" applyAlignment="1" applyProtection="1">
      <alignment vertical="center" wrapText="1"/>
      <protection locked="0"/>
    </xf>
    <xf numFmtId="0" fontId="4" fillId="0" borderId="20" xfId="0" applyFont="1" applyBorder="1" applyAlignment="1" applyProtection="1">
      <alignment horizontal="center" vertical="center"/>
      <protection locked="0"/>
    </xf>
    <xf numFmtId="0" fontId="6" fillId="0" borderId="20" xfId="0" applyFont="1" applyBorder="1" applyAlignment="1" applyProtection="1">
      <alignment horizontal="center" vertical="center" wrapText="1"/>
      <protection hidden="1"/>
    </xf>
    <xf numFmtId="9" fontId="4" fillId="0" borderId="20" xfId="0" applyNumberFormat="1" applyFont="1" applyBorder="1" applyAlignment="1" applyProtection="1">
      <alignment horizontal="center" vertical="center" wrapText="1"/>
      <protection hidden="1"/>
    </xf>
    <xf numFmtId="9" fontId="4" fillId="0" borderId="20" xfId="0" applyNumberFormat="1" applyFont="1" applyBorder="1" applyAlignment="1" applyProtection="1">
      <alignment vertical="center" wrapText="1"/>
      <protection locked="0"/>
    </xf>
    <xf numFmtId="0" fontId="6" fillId="0" borderId="20" xfId="0" applyFont="1" applyBorder="1" applyAlignment="1" applyProtection="1">
      <alignment horizontal="center" vertical="center"/>
      <protection hidden="1"/>
    </xf>
    <xf numFmtId="0" fontId="4" fillId="0" borderId="20" xfId="0" applyFont="1" applyBorder="1" applyAlignment="1" applyProtection="1">
      <alignment horizontal="justify" vertical="center"/>
      <protection locked="0"/>
    </xf>
    <xf numFmtId="0" fontId="4" fillId="0" borderId="20" xfId="0" applyFont="1" applyBorder="1" applyAlignment="1" applyProtection="1">
      <alignment horizontal="center" vertical="center"/>
      <protection hidden="1"/>
    </xf>
    <xf numFmtId="0" fontId="4" fillId="0" borderId="20" xfId="0" applyFont="1" applyBorder="1" applyAlignment="1" applyProtection="1">
      <alignment horizontal="center" vertical="center" textRotation="90"/>
      <protection locked="0"/>
    </xf>
    <xf numFmtId="9" fontId="4" fillId="0" borderId="20" xfId="0" applyNumberFormat="1" applyFont="1" applyBorder="1" applyAlignment="1" applyProtection="1">
      <alignment horizontal="center" vertical="center"/>
      <protection hidden="1"/>
    </xf>
    <xf numFmtId="164" fontId="4" fillId="0" borderId="20" xfId="1" applyNumberFormat="1" applyFont="1" applyBorder="1" applyAlignment="1">
      <alignment horizontal="center" vertical="center"/>
    </xf>
    <xf numFmtId="0" fontId="6" fillId="0" borderId="20" xfId="0" applyFont="1" applyBorder="1" applyAlignment="1" applyProtection="1">
      <alignment horizontal="center" vertical="center" textRotation="90" wrapText="1"/>
      <protection hidden="1"/>
    </xf>
    <xf numFmtId="0" fontId="6" fillId="0" borderId="20" xfId="0" applyFont="1" applyBorder="1" applyAlignment="1" applyProtection="1">
      <alignment horizontal="center" vertical="center" textRotation="90"/>
      <protection hidden="1"/>
    </xf>
    <xf numFmtId="0" fontId="4" fillId="0" borderId="20" xfId="0" applyFont="1" applyBorder="1" applyAlignment="1" applyProtection="1">
      <alignment horizontal="left" vertical="center" wrapText="1"/>
      <protection hidden="1"/>
    </xf>
    <xf numFmtId="9" fontId="4" fillId="0" borderId="20" xfId="0" applyNumberFormat="1" applyFont="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0" borderId="17" xfId="0" applyFont="1" applyBorder="1" applyAlignment="1" applyProtection="1">
      <alignment horizontal="center" vertical="center"/>
      <protection locked="0"/>
    </xf>
    <xf numFmtId="9" fontId="4" fillId="0" borderId="17" xfId="0" applyNumberFormat="1" applyFont="1" applyBorder="1" applyAlignment="1" applyProtection="1">
      <alignment horizontal="center" vertical="center" wrapText="1"/>
      <protection locked="0"/>
    </xf>
    <xf numFmtId="0" fontId="4" fillId="0" borderId="17" xfId="0" applyFont="1" applyBorder="1" applyAlignment="1" applyProtection="1">
      <alignment horizontal="justify" vertical="center"/>
      <protection locked="0"/>
    </xf>
    <xf numFmtId="0" fontId="4" fillId="0" borderId="22" xfId="0" applyFont="1" applyBorder="1" applyAlignment="1">
      <alignment horizontal="center" vertical="center"/>
    </xf>
    <xf numFmtId="0" fontId="4" fillId="0" borderId="22" xfId="0" applyFont="1" applyBorder="1" applyAlignment="1">
      <alignment vertical="center" wrapText="1"/>
    </xf>
    <xf numFmtId="0" fontId="4" fillId="0" borderId="22" xfId="0" applyFont="1" applyBorder="1" applyAlignment="1">
      <alignment horizontal="center" vertical="center" wrapText="1"/>
    </xf>
    <xf numFmtId="0" fontId="5" fillId="0" borderId="22" xfId="0" applyFont="1" applyBorder="1" applyAlignment="1" applyProtection="1">
      <alignment vertical="center" wrapText="1"/>
      <protection locked="0"/>
    </xf>
    <xf numFmtId="0" fontId="4" fillId="0" borderId="22" xfId="0" applyFont="1" applyBorder="1" applyAlignment="1" applyProtection="1">
      <alignment horizontal="center" vertical="center" wrapText="1"/>
      <protection locked="0"/>
    </xf>
    <xf numFmtId="0" fontId="4" fillId="0" borderId="22" xfId="0" applyFont="1" applyBorder="1" applyAlignment="1" applyProtection="1">
      <alignment vertical="center" wrapText="1"/>
      <protection locked="0"/>
    </xf>
    <xf numFmtId="0" fontId="4" fillId="0" borderId="22" xfId="0" applyFont="1" applyBorder="1" applyAlignment="1" applyProtection="1">
      <alignment horizontal="center" vertical="center"/>
      <protection locked="0"/>
    </xf>
    <xf numFmtId="0" fontId="6" fillId="0" borderId="22" xfId="0" applyFont="1" applyBorder="1" applyAlignment="1" applyProtection="1">
      <alignment horizontal="center" vertical="center" wrapText="1"/>
      <protection hidden="1"/>
    </xf>
    <xf numFmtId="9" fontId="4" fillId="0" borderId="22" xfId="0" applyNumberFormat="1" applyFont="1" applyBorder="1" applyAlignment="1" applyProtection="1">
      <alignment vertical="center" wrapText="1"/>
      <protection hidden="1"/>
    </xf>
    <xf numFmtId="9" fontId="4" fillId="0" borderId="22" xfId="0" applyNumberFormat="1" applyFont="1" applyBorder="1" applyAlignment="1" applyProtection="1">
      <alignment horizontal="center" vertical="center" wrapText="1"/>
      <protection locked="0"/>
    </xf>
    <xf numFmtId="9" fontId="4" fillId="0" borderId="22" xfId="0" applyNumberFormat="1" applyFont="1" applyBorder="1" applyAlignment="1" applyProtection="1">
      <alignment horizontal="center" vertical="center" wrapText="1"/>
      <protection hidden="1"/>
    </xf>
    <xf numFmtId="0" fontId="6" fillId="0" borderId="22" xfId="0" applyFont="1" applyBorder="1" applyAlignment="1" applyProtection="1">
      <alignment horizontal="center" vertical="center"/>
      <protection hidden="1"/>
    </xf>
    <xf numFmtId="0" fontId="4" fillId="0" borderId="22" xfId="0" applyFont="1" applyBorder="1" applyAlignment="1" applyProtection="1">
      <alignment horizontal="justify" vertical="center"/>
      <protection locked="0"/>
    </xf>
    <xf numFmtId="0" fontId="4" fillId="0" borderId="22" xfId="0" applyFont="1" applyBorder="1" applyAlignment="1" applyProtection="1">
      <alignment horizontal="left" vertical="center" wrapText="1"/>
      <protection locked="0"/>
    </xf>
    <xf numFmtId="0" fontId="4" fillId="0" borderId="22" xfId="0" applyFont="1" applyBorder="1" applyAlignment="1" applyProtection="1">
      <alignment horizontal="center" vertical="center"/>
      <protection hidden="1"/>
    </xf>
    <xf numFmtId="0" fontId="4" fillId="0" borderId="22" xfId="0" applyFont="1" applyBorder="1" applyAlignment="1" applyProtection="1">
      <alignment horizontal="center" vertical="center" textRotation="90"/>
      <protection locked="0"/>
    </xf>
    <xf numFmtId="9" fontId="4" fillId="0" borderId="22" xfId="0" applyNumberFormat="1" applyFont="1" applyBorder="1" applyAlignment="1" applyProtection="1">
      <alignment horizontal="center" vertical="center"/>
      <protection hidden="1"/>
    </xf>
    <xf numFmtId="164" fontId="4" fillId="0" borderId="22" xfId="1" applyNumberFormat="1" applyFont="1" applyBorder="1" applyAlignment="1">
      <alignment horizontal="center" vertical="center"/>
    </xf>
    <xf numFmtId="0" fontId="6" fillId="0" borderId="22" xfId="0" applyFont="1" applyBorder="1" applyAlignment="1" applyProtection="1">
      <alignment horizontal="center" vertical="center" textRotation="90" wrapText="1"/>
      <protection hidden="1"/>
    </xf>
    <xf numFmtId="0" fontId="6" fillId="0" borderId="22" xfId="0" applyFont="1" applyBorder="1" applyAlignment="1" applyProtection="1">
      <alignment horizontal="center" vertical="center" textRotation="90"/>
      <protection hidden="1"/>
    </xf>
    <xf numFmtId="0" fontId="4" fillId="0" borderId="22" xfId="0" applyFont="1" applyBorder="1" applyAlignment="1" applyProtection="1">
      <alignment horizontal="left" vertical="center"/>
      <protection locked="0"/>
    </xf>
    <xf numFmtId="0" fontId="4" fillId="0" borderId="16" xfId="0" applyFont="1" applyBorder="1" applyAlignment="1" applyProtection="1">
      <alignment horizontal="center" vertical="center"/>
      <protection locked="0"/>
    </xf>
    <xf numFmtId="9" fontId="4" fillId="0" borderId="16" xfId="0" applyNumberFormat="1" applyFont="1" applyBorder="1" applyAlignment="1" applyProtection="1">
      <alignment horizontal="center" vertical="center" wrapText="1"/>
      <protection locked="0"/>
    </xf>
    <xf numFmtId="0" fontId="4" fillId="0" borderId="26" xfId="0" applyFont="1" applyBorder="1" applyAlignment="1" applyProtection="1">
      <alignment horizontal="center" vertical="center"/>
      <protection locked="0"/>
    </xf>
    <xf numFmtId="0" fontId="6" fillId="0" borderId="26" xfId="0" applyFont="1" applyBorder="1" applyAlignment="1" applyProtection="1">
      <alignment horizontal="center" vertical="center" wrapText="1"/>
      <protection hidden="1"/>
    </xf>
    <xf numFmtId="9" fontId="4" fillId="0" borderId="26" xfId="0" applyNumberFormat="1" applyFont="1" applyBorder="1" applyAlignment="1" applyProtection="1">
      <alignment vertical="center" wrapText="1"/>
      <protection hidden="1"/>
    </xf>
    <xf numFmtId="9" fontId="4" fillId="0" borderId="26" xfId="0" applyNumberFormat="1" applyFont="1" applyBorder="1" applyAlignment="1" applyProtection="1">
      <alignment horizontal="center" vertical="center" wrapText="1"/>
      <protection locked="0"/>
    </xf>
    <xf numFmtId="9" fontId="4" fillId="0" borderId="26" xfId="0" applyNumberFormat="1" applyFont="1" applyBorder="1" applyAlignment="1" applyProtection="1">
      <alignment horizontal="center" vertical="center" wrapText="1"/>
      <protection hidden="1"/>
    </xf>
    <xf numFmtId="0" fontId="4" fillId="0" borderId="26"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26" xfId="0" applyFont="1" applyBorder="1" applyAlignment="1" applyProtection="1">
      <alignment horizontal="center" vertical="center" wrapText="1"/>
      <protection locked="0"/>
    </xf>
    <xf numFmtId="0" fontId="4" fillId="0" borderId="28" xfId="0" applyFont="1" applyBorder="1" applyAlignment="1" applyProtection="1">
      <alignment horizontal="left" vertical="center" wrapText="1"/>
      <protection locked="0"/>
    </xf>
    <xf numFmtId="0" fontId="4" fillId="0" borderId="27" xfId="0" applyFont="1" applyBorder="1" applyAlignment="1" applyProtection="1">
      <alignment horizontal="center" vertical="center" wrapText="1"/>
      <protection locked="0"/>
    </xf>
    <xf numFmtId="9" fontId="4" fillId="0" borderId="27" xfId="0" applyNumberFormat="1" applyFont="1" applyBorder="1" applyAlignment="1" applyProtection="1">
      <alignment horizontal="center" vertical="center" wrapText="1"/>
      <protection locked="0"/>
    </xf>
    <xf numFmtId="0" fontId="6" fillId="0" borderId="26" xfId="0" applyFont="1" applyBorder="1" applyAlignment="1" applyProtection="1">
      <alignment horizontal="center" vertical="center"/>
      <protection hidden="1"/>
    </xf>
    <xf numFmtId="0" fontId="6" fillId="0" borderId="28" xfId="0" applyFont="1" applyBorder="1" applyAlignment="1" applyProtection="1">
      <alignment horizontal="center" vertical="center" wrapText="1"/>
      <protection hidden="1"/>
    </xf>
    <xf numFmtId="9" fontId="4" fillId="0" borderId="28" xfId="0" applyNumberFormat="1" applyFont="1" applyBorder="1" applyAlignment="1" applyProtection="1">
      <alignment horizontal="center" vertical="center" wrapText="1"/>
      <protection hidden="1"/>
    </xf>
    <xf numFmtId="0" fontId="6" fillId="0" borderId="28" xfId="0" applyFont="1" applyBorder="1" applyAlignment="1" applyProtection="1">
      <alignment horizontal="center" vertical="center"/>
      <protection hidden="1"/>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wrapText="1"/>
      <protection locked="0"/>
    </xf>
    <xf numFmtId="0" fontId="4" fillId="0" borderId="29" xfId="0" applyFont="1" applyBorder="1" applyAlignment="1" applyProtection="1">
      <alignment horizontal="left" vertical="center"/>
      <protection locked="0"/>
    </xf>
    <xf numFmtId="9" fontId="4" fillId="0" borderId="27" xfId="0" applyNumberFormat="1" applyFont="1" applyBorder="1" applyAlignment="1" applyProtection="1">
      <alignment horizontal="center" vertical="center" wrapText="1"/>
      <protection hidden="1"/>
    </xf>
    <xf numFmtId="9" fontId="4" fillId="0" borderId="28" xfId="0" applyNumberFormat="1" applyFont="1" applyBorder="1" applyAlignment="1" applyProtection="1">
      <alignment horizontal="center" vertical="center" wrapText="1"/>
      <protection locked="0"/>
    </xf>
    <xf numFmtId="0" fontId="4" fillId="0" borderId="26" xfId="0" applyFont="1" applyBorder="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lignment horizontal="center"/>
    </xf>
    <xf numFmtId="0" fontId="4" fillId="0" borderId="0" xfId="0" applyFont="1" applyAlignment="1">
      <alignment vertical="center"/>
    </xf>
    <xf numFmtId="0" fontId="4" fillId="0" borderId="13" xfId="0" applyFont="1" applyBorder="1" applyAlignment="1">
      <alignment horizontal="center" vertical="center"/>
    </xf>
    <xf numFmtId="0" fontId="4" fillId="0" borderId="13" xfId="0" applyFont="1" applyBorder="1" applyAlignment="1">
      <alignment vertical="center" wrapText="1"/>
    </xf>
    <xf numFmtId="0" fontId="4" fillId="0" borderId="13" xfId="0" applyFont="1" applyBorder="1" applyAlignment="1">
      <alignment horizontal="left" vertical="center" wrapText="1"/>
    </xf>
    <xf numFmtId="0" fontId="5" fillId="0" borderId="13"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hidden="1"/>
    </xf>
    <xf numFmtId="9" fontId="4" fillId="0" borderId="13" xfId="0" applyNumberFormat="1" applyFont="1" applyBorder="1" applyAlignment="1" applyProtection="1">
      <alignment horizontal="center" vertical="center" wrapText="1"/>
      <protection hidden="1"/>
    </xf>
    <xf numFmtId="9" fontId="4" fillId="0" borderId="13" xfId="0" applyNumberFormat="1" applyFont="1" applyBorder="1" applyAlignment="1" applyProtection="1">
      <alignment horizontal="center" vertical="center" wrapText="1"/>
      <protection locked="0"/>
    </xf>
    <xf numFmtId="9" fontId="4" fillId="0" borderId="13" xfId="0" applyNumberFormat="1" applyFont="1" applyBorder="1" applyAlignment="1" applyProtection="1">
      <alignment vertical="center" wrapText="1"/>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horizontal="justify" vertical="center"/>
      <protection locked="0"/>
    </xf>
    <xf numFmtId="0" fontId="4" fillId="0" borderId="13"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textRotation="90"/>
      <protection locked="0"/>
    </xf>
    <xf numFmtId="9" fontId="4" fillId="0" borderId="13" xfId="0" applyNumberFormat="1" applyFont="1" applyBorder="1" applyAlignment="1" applyProtection="1">
      <alignment horizontal="center" vertical="center"/>
      <protection hidden="1"/>
    </xf>
    <xf numFmtId="164" fontId="4" fillId="0" borderId="13" xfId="1" applyNumberFormat="1" applyFont="1" applyBorder="1" applyAlignment="1">
      <alignment horizontal="center" vertical="center"/>
    </xf>
    <xf numFmtId="0" fontId="4" fillId="0" borderId="13" xfId="0" applyFont="1" applyBorder="1" applyAlignment="1" applyProtection="1">
      <alignment horizontal="center" vertical="center" textRotation="90" wrapText="1"/>
      <protection hidden="1"/>
    </xf>
    <xf numFmtId="0" fontId="4" fillId="0" borderId="13" xfId="0" applyFont="1" applyBorder="1" applyAlignment="1" applyProtection="1">
      <alignment horizontal="center" vertical="center" textRotation="90"/>
      <protection hidden="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left" vertical="center"/>
      <protection locked="0"/>
    </xf>
  </cellXfs>
  <cellStyles count="2">
    <cellStyle name="Normal" xfId="0" builtinId="0"/>
    <cellStyle name="Porcentaje" xfId="1" builtinId="5"/>
  </cellStyles>
  <dxfs count="36">
    <dxf>
      <font>
        <b val="0"/>
        <i val="0"/>
        <color theme="0"/>
      </font>
      <fill>
        <patternFill>
          <bgColor rgb="FFFF0000"/>
        </patternFill>
      </fill>
    </dxf>
    <dxf>
      <font>
        <color theme="0"/>
      </font>
      <fill>
        <patternFill>
          <bgColor rgb="FFFF0000"/>
        </patternFill>
      </fill>
    </dxf>
    <dxf>
      <font>
        <b/>
        <i val="0"/>
        <color theme="0"/>
      </font>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color theme="0"/>
      </font>
      <fill>
        <patternFill>
          <bgColor rgb="FFFF0000"/>
        </patternFill>
      </fill>
    </dxf>
    <dxf>
      <font>
        <color theme="0"/>
      </font>
      <fill>
        <patternFill>
          <bgColor rgb="FFFF0000"/>
        </patternFill>
      </fill>
    </dxf>
    <dxf>
      <font>
        <b/>
        <i val="0"/>
        <color theme="0"/>
      </font>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857249</xdr:colOff>
      <xdr:row>0</xdr:row>
      <xdr:rowOff>154781</xdr:rowOff>
    </xdr:from>
    <xdr:to>
      <xdr:col>2</xdr:col>
      <xdr:colOff>976312</xdr:colOff>
      <xdr:row>2</xdr:row>
      <xdr:rowOff>369094</xdr:rowOff>
    </xdr:to>
    <xdr:pic>
      <xdr:nvPicPr>
        <xdr:cNvPr id="2" name="image2.png">
          <a:extLst>
            <a:ext uri="{FF2B5EF4-FFF2-40B4-BE49-F238E27FC236}">
              <a16:creationId xmlns:a16="http://schemas.microsoft.com/office/drawing/2014/main" id="{21266F72-C69E-451A-ABEB-7F41068CD5E1}"/>
            </a:ext>
          </a:extLst>
        </xdr:cNvPr>
        <xdr:cNvPicPr/>
      </xdr:nvPicPr>
      <xdr:blipFill>
        <a:blip xmlns:r="http://schemas.openxmlformats.org/officeDocument/2006/relationships" r:embed="rId1"/>
        <a:srcRect/>
        <a:stretch>
          <a:fillRect/>
        </a:stretch>
      </xdr:blipFill>
      <xdr:spPr>
        <a:xfrm>
          <a:off x="1514474" y="154781"/>
          <a:ext cx="2043113" cy="1881188"/>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857249</xdr:colOff>
      <xdr:row>0</xdr:row>
      <xdr:rowOff>154781</xdr:rowOff>
    </xdr:from>
    <xdr:to>
      <xdr:col>2</xdr:col>
      <xdr:colOff>976312</xdr:colOff>
      <xdr:row>2</xdr:row>
      <xdr:rowOff>369094</xdr:rowOff>
    </xdr:to>
    <xdr:pic>
      <xdr:nvPicPr>
        <xdr:cNvPr id="2" name="image2.png">
          <a:extLst>
            <a:ext uri="{FF2B5EF4-FFF2-40B4-BE49-F238E27FC236}">
              <a16:creationId xmlns:a16="http://schemas.microsoft.com/office/drawing/2014/main" id="{6DD463FD-13CB-40E9-8D68-8826FAB474C8}"/>
            </a:ext>
          </a:extLst>
        </xdr:cNvPr>
        <xdr:cNvPicPr/>
      </xdr:nvPicPr>
      <xdr:blipFill>
        <a:blip xmlns:r="http://schemas.openxmlformats.org/officeDocument/2006/relationships" r:embed="rId1"/>
        <a:srcRect/>
        <a:stretch>
          <a:fillRect/>
        </a:stretch>
      </xdr:blipFill>
      <xdr:spPr>
        <a:xfrm>
          <a:off x="1514474" y="154781"/>
          <a:ext cx="2043113" cy="1881188"/>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yCla\Documents\Personal\DANE\2021\Riesgos\Monitoreo%20II%20Cuatrimestre\MAPA%20RIESGOS%20SEGURIDAD%20PES_DSCN%202DO%20MON%20202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Mi%20unidad\ICANH1\Riesgos\2023\Mapa%20de%20Riesgos%20actualizado.xlsx" TargetMode="External"/><Relationship Id="rId1" Type="http://schemas.openxmlformats.org/officeDocument/2006/relationships/externalLinkPath" Target="Mapa%20de%20Riesgos%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DATOS"/>
      <sheetName val="MAPA RIESGOS SEG INF"/>
      <sheetName val="COPIA TABLA AUXILIAR"/>
      <sheetName val="TABLA AUXILIAR"/>
      <sheetName val="AYUDA CONCEPTOS"/>
      <sheetName val="AYUDA CONTEXTO"/>
      <sheetName val="AYUDA TIPOS DE ACTIVOS"/>
      <sheetName val="AYUDA AMENAZAS"/>
      <sheetName val="AYUDA PROBABILIDAD"/>
      <sheetName val="AYUDA IMPACTO"/>
      <sheetName val="AYUDA CONTROLES"/>
      <sheetName val="EV DISEÑO CONTROLES"/>
      <sheetName val="EV EJECUCION CONTROLES"/>
      <sheetName val="AYUDA TRATAMIENTO RIESGO"/>
      <sheetName val="AYUDA ACCIONES"/>
      <sheetName val="MAPA DE CALOR"/>
      <sheetName val="MONITOREO 1"/>
      <sheetName val="MONITOREO 2"/>
      <sheetName val="MONITOREO 3"/>
      <sheetName val="CONTROL DE CAMBIOS"/>
    </sheetNames>
    <sheetDataSet>
      <sheetData sheetId="0"/>
      <sheetData sheetId="1">
        <row r="3">
          <cell r="Z3" t="str">
            <v>Claves_criptográficas</v>
          </cell>
        </row>
        <row r="4">
          <cell r="Z4" t="str">
            <v>Dispositivos_de_almacenamiento_de_datos</v>
          </cell>
        </row>
        <row r="5">
          <cell r="Z5" t="str">
            <v>Equipamiento_auxiliar</v>
          </cell>
        </row>
        <row r="6">
          <cell r="Z6" t="str">
            <v>Hardware</v>
          </cell>
        </row>
        <row r="7">
          <cell r="Z7" t="str">
            <v>Información</v>
          </cell>
        </row>
        <row r="8">
          <cell r="Z8" t="str">
            <v>Instalaciones</v>
          </cell>
        </row>
        <row r="9">
          <cell r="Z9" t="str">
            <v>Log_registro_de_actividad</v>
          </cell>
        </row>
        <row r="10">
          <cell r="Z10" t="str">
            <v>Redes_de_comunicación</v>
          </cell>
        </row>
        <row r="11">
          <cell r="Z11" t="str">
            <v>Servicios_de_TI</v>
          </cell>
        </row>
        <row r="12">
          <cell r="Z12" t="str">
            <v>Software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pa de Riesgos"/>
      <sheetName val="Listas desplegables"/>
      <sheetName val="Listas"/>
      <sheetName val="Intrucciones"/>
      <sheetName val="Matriz Calor Inherente"/>
      <sheetName val="Anexo 1  Clasificación del ries"/>
      <sheetName val="Anexo 2 Tabla probabilidad"/>
      <sheetName val="Anexo 3 Tabla Impacto"/>
      <sheetName val="Anexo 4 Matriz Calor Residual"/>
      <sheetName val="Anexo 5 Tabla Valor controles"/>
      <sheetName val="Anexo 6 Aceptacion riesgo"/>
      <sheetName val="Hoja1"/>
    </sheetNames>
    <sheetDataSet>
      <sheetData sheetId="0"/>
      <sheetData sheetId="1"/>
      <sheetData sheetId="2">
        <row r="2">
          <cell r="D2" t="str">
            <v>Se puede aceptar el riesgo no es necesario adoptar medidas adicionales que reduzcan su probabilidad e impacto.</v>
          </cell>
        </row>
        <row r="3">
          <cell r="D3" t="str">
            <v>Reduzca la probabilidad o impacto implementando acciones preventivas diferentes a los controles en un plan de tratamiento que identifique actividad, con fecha, responsable. También puede compartir o transferir el riesgo.</v>
          </cell>
        </row>
      </sheetData>
      <sheetData sheetId="3"/>
      <sheetData sheetId="4"/>
      <sheetData sheetId="5"/>
      <sheetData sheetId="6"/>
      <sheetData sheetId="7">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6BC0-647E-4E52-B5FC-32FCB07B02B5}">
  <sheetPr>
    <tabColor rgb="FF002060"/>
  </sheetPr>
  <dimension ref="A1:BC34"/>
  <sheetViews>
    <sheetView topLeftCell="A3" zoomScale="80" zoomScaleNormal="80" workbookViewId="0">
      <selection activeCell="C8" sqref="C8"/>
    </sheetView>
  </sheetViews>
  <sheetFormatPr baseColWidth="10" defaultRowHeight="14.25" x14ac:dyDescent="0.2"/>
  <cols>
    <col min="1" max="1" width="9.85546875" style="102" customWidth="1"/>
    <col min="2" max="2" width="28.85546875" style="102" customWidth="1"/>
    <col min="3" max="3" width="41.5703125" style="198" customWidth="1"/>
    <col min="4" max="4" width="40.28515625" style="43" customWidth="1"/>
    <col min="5" max="5" width="14.140625" style="102" customWidth="1"/>
    <col min="6" max="6" width="26" style="102" customWidth="1"/>
    <col min="7" max="7" width="36.140625" style="102" customWidth="1"/>
    <col min="8" max="8" width="28.42578125" style="43" customWidth="1"/>
    <col min="9" max="9" width="19" style="199" customWidth="1"/>
    <col min="10" max="10" width="17.85546875" style="43" customWidth="1"/>
    <col min="11" max="11" width="16.5703125" style="43" customWidth="1"/>
    <col min="12" max="12" width="6.28515625" style="43" customWidth="1"/>
    <col min="13" max="13" width="27.28515625" style="199" customWidth="1"/>
    <col min="14" max="14" width="30.5703125" style="43" customWidth="1"/>
    <col min="15" max="15" width="17.5703125" style="43" customWidth="1"/>
    <col min="16" max="16" width="7.7109375" style="43" customWidth="1"/>
    <col min="17" max="17" width="16" style="43" customWidth="1"/>
    <col min="18" max="18" width="5.85546875" style="102" customWidth="1"/>
    <col min="19" max="19" width="39" style="43" customWidth="1"/>
    <col min="20" max="20" width="31" style="198" customWidth="1"/>
    <col min="21" max="21" width="15.140625" style="200" bestFit="1" customWidth="1"/>
    <col min="22" max="22" width="6.85546875" style="43" customWidth="1"/>
    <col min="23" max="23" width="5" style="43" customWidth="1"/>
    <col min="24" max="24" width="5.5703125" style="43" customWidth="1"/>
    <col min="25" max="25" width="7.140625" style="43" customWidth="1"/>
    <col min="26" max="26" width="6.7109375" style="43" customWidth="1"/>
    <col min="27" max="27" width="7.5703125" style="43" customWidth="1"/>
    <col min="28" max="28" width="12.5703125" style="43" customWidth="1"/>
    <col min="29" max="29" width="8.7109375" style="43" customWidth="1"/>
    <col min="30" max="30" width="10.42578125" style="43" customWidth="1"/>
    <col min="31" max="31" width="9.28515625" style="43" customWidth="1"/>
    <col min="32" max="32" width="9.140625" style="43" customWidth="1"/>
    <col min="33" max="33" width="8.42578125" style="43" customWidth="1"/>
    <col min="34" max="34" width="15.42578125" style="43" customWidth="1"/>
    <col min="35" max="35" width="22.7109375" style="43" customWidth="1"/>
    <col min="36" max="36" width="11.42578125" style="43"/>
    <col min="37" max="37" width="27.85546875" style="43" customWidth="1"/>
    <col min="38" max="38" width="11.42578125" style="43"/>
    <col min="39" max="39" width="13.28515625" style="43" customWidth="1"/>
    <col min="40" max="40" width="20" style="43" customWidth="1"/>
    <col min="41" max="41" width="15.28515625" style="43" customWidth="1"/>
    <col min="42" max="42" width="20.85546875" style="43" customWidth="1"/>
    <col min="43" max="43" width="13" style="43" customWidth="1"/>
    <col min="44" max="16384" width="11.42578125" style="43"/>
  </cols>
  <sheetData>
    <row r="1" spans="1:55" ht="67.5" customHeight="1" thickBot="1" x14ac:dyDescent="0.25">
      <c r="A1" s="39"/>
      <c r="B1" s="40"/>
      <c r="C1" s="41"/>
      <c r="D1" s="21" t="s">
        <v>0</v>
      </c>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3"/>
      <c r="AL1" s="24" t="s">
        <v>1</v>
      </c>
      <c r="AM1" s="25"/>
      <c r="AN1" s="26"/>
      <c r="AO1" s="27" t="s">
        <v>2</v>
      </c>
      <c r="AP1" s="28"/>
      <c r="AQ1" s="29"/>
      <c r="AR1" s="42"/>
      <c r="AS1" s="42"/>
      <c r="AT1" s="42"/>
      <c r="AU1" s="42"/>
      <c r="AV1" s="42"/>
      <c r="AW1" s="42"/>
      <c r="AX1" s="42"/>
      <c r="AY1" s="42"/>
      <c r="AZ1" s="42"/>
      <c r="BA1" s="42"/>
      <c r="BB1" s="42"/>
      <c r="BC1" s="42"/>
    </row>
    <row r="2" spans="1:55" ht="63.75" customHeight="1" thickBot="1" x14ac:dyDescent="0.25">
      <c r="A2" s="44"/>
      <c r="B2" s="45"/>
      <c r="C2" s="46"/>
      <c r="D2" s="21" t="s">
        <v>3</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3"/>
      <c r="AL2" s="24" t="s">
        <v>4</v>
      </c>
      <c r="AM2" s="25"/>
      <c r="AN2" s="26"/>
      <c r="AO2" s="27" t="s">
        <v>5</v>
      </c>
      <c r="AP2" s="28"/>
      <c r="AQ2" s="29"/>
      <c r="AR2" s="42"/>
      <c r="AS2" s="42"/>
      <c r="AT2" s="42"/>
      <c r="AU2" s="42"/>
      <c r="AV2" s="42"/>
      <c r="AW2" s="42"/>
      <c r="AX2" s="42"/>
      <c r="AY2" s="42"/>
      <c r="AZ2" s="42"/>
      <c r="BA2" s="42"/>
      <c r="BB2" s="42"/>
      <c r="BC2" s="42"/>
    </row>
    <row r="3" spans="1:55" ht="48" customHeight="1" thickBot="1" x14ac:dyDescent="0.25">
      <c r="A3" s="47"/>
      <c r="B3" s="48"/>
      <c r="C3" s="49"/>
      <c r="D3" s="30" t="s">
        <v>6</v>
      </c>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2"/>
      <c r="AL3" s="21" t="s">
        <v>7</v>
      </c>
      <c r="AM3" s="22"/>
      <c r="AN3" s="23"/>
      <c r="AO3" s="33">
        <v>44887</v>
      </c>
      <c r="AP3" s="34"/>
      <c r="AQ3" s="35"/>
      <c r="AR3" s="42"/>
      <c r="AS3" s="42"/>
      <c r="AT3" s="42"/>
      <c r="AU3" s="42"/>
      <c r="AV3" s="42"/>
      <c r="AW3" s="42"/>
      <c r="AX3" s="42"/>
      <c r="AY3" s="42"/>
      <c r="AZ3" s="42"/>
      <c r="BA3" s="42"/>
      <c r="BB3" s="42"/>
      <c r="BC3" s="42"/>
    </row>
    <row r="4" spans="1:55" ht="9.75" customHeight="1" x14ac:dyDescent="0.2">
      <c r="A4" s="50"/>
      <c r="B4" s="50"/>
      <c r="C4" s="51"/>
      <c r="D4" s="42"/>
      <c r="E4" s="51"/>
      <c r="F4" s="50"/>
      <c r="G4" s="50"/>
      <c r="H4" s="42"/>
      <c r="I4" s="52"/>
      <c r="J4" s="42"/>
      <c r="K4" s="42"/>
      <c r="L4" s="42"/>
      <c r="M4" s="52"/>
      <c r="N4" s="42"/>
      <c r="O4" s="42"/>
      <c r="P4" s="42"/>
      <c r="Q4" s="42"/>
      <c r="R4" s="50"/>
      <c r="S4" s="42"/>
      <c r="T4" s="51"/>
      <c r="U4" s="53"/>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row>
    <row r="5" spans="1:55" ht="26.25" customHeight="1" x14ac:dyDescent="0.2">
      <c r="A5" s="54" t="s">
        <v>8</v>
      </c>
      <c r="B5" s="54"/>
      <c r="C5" s="55"/>
      <c r="D5" s="54"/>
      <c r="E5" s="54"/>
      <c r="F5" s="54"/>
      <c r="G5" s="54"/>
      <c r="H5" s="54"/>
      <c r="I5" s="54"/>
      <c r="J5" s="54"/>
      <c r="K5" s="56" t="s">
        <v>9</v>
      </c>
      <c r="L5" s="56"/>
      <c r="M5" s="56"/>
      <c r="N5" s="56"/>
      <c r="O5" s="56"/>
      <c r="P5" s="56"/>
      <c r="Q5" s="56"/>
      <c r="R5" s="57" t="s">
        <v>10</v>
      </c>
      <c r="S5" s="57"/>
      <c r="T5" s="57"/>
      <c r="U5" s="57"/>
      <c r="V5" s="57"/>
      <c r="W5" s="57"/>
      <c r="X5" s="57"/>
      <c r="Y5" s="57"/>
      <c r="Z5" s="57"/>
      <c r="AA5" s="57"/>
      <c r="AB5" s="58" t="s">
        <v>11</v>
      </c>
      <c r="AC5" s="58"/>
      <c r="AD5" s="58"/>
      <c r="AE5" s="58"/>
      <c r="AF5" s="58"/>
      <c r="AG5" s="58"/>
      <c r="AH5" s="59" t="s">
        <v>12</v>
      </c>
      <c r="AI5" s="59"/>
      <c r="AJ5" s="60" t="s">
        <v>13</v>
      </c>
      <c r="AK5" s="61"/>
      <c r="AL5" s="61"/>
      <c r="AM5" s="61"/>
      <c r="AN5" s="61"/>
      <c r="AO5" s="61"/>
      <c r="AP5" s="61"/>
      <c r="AQ5" s="61"/>
      <c r="AR5" s="42"/>
      <c r="AS5" s="42"/>
      <c r="AT5" s="42"/>
      <c r="AU5" s="42"/>
      <c r="AV5" s="42"/>
      <c r="AW5" s="42"/>
      <c r="AX5" s="42"/>
      <c r="AY5" s="42"/>
      <c r="AZ5" s="42"/>
      <c r="BA5" s="42"/>
      <c r="BB5" s="42"/>
      <c r="BC5" s="42"/>
    </row>
    <row r="6" spans="1:55" ht="16.5" customHeight="1" x14ac:dyDescent="0.2">
      <c r="A6" s="62" t="s">
        <v>14</v>
      </c>
      <c r="B6" s="63" t="s">
        <v>15</v>
      </c>
      <c r="C6" s="63" t="s">
        <v>16</v>
      </c>
      <c r="D6" s="63" t="s">
        <v>17</v>
      </c>
      <c r="E6" s="63" t="s">
        <v>18</v>
      </c>
      <c r="F6" s="62" t="s">
        <v>19</v>
      </c>
      <c r="G6" s="62" t="s">
        <v>20</v>
      </c>
      <c r="H6" s="64"/>
      <c r="I6" s="62" t="s">
        <v>21</v>
      </c>
      <c r="J6" s="62" t="s">
        <v>22</v>
      </c>
      <c r="K6" s="62" t="s">
        <v>23</v>
      </c>
      <c r="L6" s="63" t="s">
        <v>24</v>
      </c>
      <c r="M6" s="62" t="s">
        <v>25</v>
      </c>
      <c r="N6" s="62" t="s">
        <v>26</v>
      </c>
      <c r="O6" s="62" t="s">
        <v>27</v>
      </c>
      <c r="P6" s="63" t="s">
        <v>24</v>
      </c>
      <c r="Q6" s="62" t="s">
        <v>305</v>
      </c>
      <c r="R6" s="65" t="s">
        <v>28</v>
      </c>
      <c r="S6" s="66" t="s">
        <v>29</v>
      </c>
      <c r="T6" s="66" t="s">
        <v>30</v>
      </c>
      <c r="U6" s="66" t="s">
        <v>31</v>
      </c>
      <c r="V6" s="66" t="s">
        <v>32</v>
      </c>
      <c r="W6" s="66"/>
      <c r="X6" s="66"/>
      <c r="Y6" s="66"/>
      <c r="Z6" s="66"/>
      <c r="AA6" s="66"/>
      <c r="AB6" s="67" t="s">
        <v>33</v>
      </c>
      <c r="AC6" s="67" t="s">
        <v>34</v>
      </c>
      <c r="AD6" s="67" t="s">
        <v>24</v>
      </c>
      <c r="AE6" s="67" t="s">
        <v>35</v>
      </c>
      <c r="AF6" s="67" t="s">
        <v>24</v>
      </c>
      <c r="AG6" s="67" t="s">
        <v>36</v>
      </c>
      <c r="AH6" s="59"/>
      <c r="AI6" s="59"/>
      <c r="AJ6" s="68" t="s">
        <v>37</v>
      </c>
      <c r="AK6" s="69"/>
      <c r="AL6" s="69"/>
      <c r="AM6" s="69"/>
      <c r="AN6" s="70" t="s">
        <v>38</v>
      </c>
      <c r="AO6" s="70"/>
      <c r="AP6" s="71" t="s">
        <v>39</v>
      </c>
      <c r="AQ6" s="71"/>
      <c r="AR6" s="42"/>
      <c r="AS6" s="42"/>
      <c r="AT6" s="42"/>
      <c r="AU6" s="42"/>
      <c r="AV6" s="42"/>
      <c r="AW6" s="42"/>
      <c r="AX6" s="42"/>
      <c r="AY6" s="42"/>
      <c r="AZ6" s="42"/>
      <c r="BA6" s="42"/>
      <c r="BB6" s="42"/>
      <c r="BC6" s="42"/>
    </row>
    <row r="7" spans="1:55" s="78" customFormat="1" ht="94.5" customHeight="1" x14ac:dyDescent="0.25">
      <c r="A7" s="62"/>
      <c r="B7" s="63"/>
      <c r="C7" s="63"/>
      <c r="D7" s="63"/>
      <c r="E7" s="63"/>
      <c r="F7" s="62"/>
      <c r="G7" s="62"/>
      <c r="H7" s="64" t="s">
        <v>40</v>
      </c>
      <c r="I7" s="62"/>
      <c r="J7" s="62"/>
      <c r="K7" s="62"/>
      <c r="L7" s="63"/>
      <c r="M7" s="62"/>
      <c r="N7" s="62"/>
      <c r="O7" s="63"/>
      <c r="P7" s="63"/>
      <c r="Q7" s="62"/>
      <c r="R7" s="65"/>
      <c r="S7" s="66"/>
      <c r="T7" s="66"/>
      <c r="U7" s="66"/>
      <c r="V7" s="72" t="s">
        <v>41</v>
      </c>
      <c r="W7" s="72" t="s">
        <v>42</v>
      </c>
      <c r="X7" s="72" t="s">
        <v>43</v>
      </c>
      <c r="Y7" s="72" t="s">
        <v>44</v>
      </c>
      <c r="Z7" s="72" t="s">
        <v>45</v>
      </c>
      <c r="AA7" s="72" t="s">
        <v>46</v>
      </c>
      <c r="AB7" s="67"/>
      <c r="AC7" s="67"/>
      <c r="AD7" s="67"/>
      <c r="AE7" s="67"/>
      <c r="AF7" s="67"/>
      <c r="AG7" s="67"/>
      <c r="AH7" s="73" t="s">
        <v>47</v>
      </c>
      <c r="AI7" s="73" t="s">
        <v>48</v>
      </c>
      <c r="AJ7" s="74" t="s">
        <v>49</v>
      </c>
      <c r="AK7" s="75" t="s">
        <v>50</v>
      </c>
      <c r="AL7" s="75" t="s">
        <v>51</v>
      </c>
      <c r="AM7" s="75" t="s">
        <v>52</v>
      </c>
      <c r="AN7" s="76" t="s">
        <v>50</v>
      </c>
      <c r="AO7" s="76" t="s">
        <v>51</v>
      </c>
      <c r="AP7" s="77" t="s">
        <v>50</v>
      </c>
      <c r="AQ7" s="77" t="s">
        <v>51</v>
      </c>
      <c r="AR7" s="50"/>
      <c r="AS7" s="50"/>
      <c r="AT7" s="50"/>
      <c r="AU7" s="50"/>
      <c r="AV7" s="50"/>
      <c r="AW7" s="50"/>
      <c r="AX7" s="50"/>
      <c r="AY7" s="50"/>
      <c r="AZ7" s="50"/>
      <c r="BA7" s="50"/>
      <c r="BB7" s="50"/>
      <c r="BC7" s="50"/>
    </row>
    <row r="8" spans="1:55" s="102" customFormat="1" ht="137.25" customHeight="1" x14ac:dyDescent="0.25">
      <c r="A8" s="79" t="s">
        <v>53</v>
      </c>
      <c r="B8" s="80" t="s">
        <v>54</v>
      </c>
      <c r="C8" s="80" t="s">
        <v>55</v>
      </c>
      <c r="D8" s="81" t="s">
        <v>56</v>
      </c>
      <c r="E8" s="82" t="s">
        <v>57</v>
      </c>
      <c r="F8" s="82" t="s">
        <v>58</v>
      </c>
      <c r="G8" s="82" t="s">
        <v>59</v>
      </c>
      <c r="H8" s="82" t="s">
        <v>60</v>
      </c>
      <c r="I8" s="81" t="s">
        <v>61</v>
      </c>
      <c r="J8" s="83">
        <v>4</v>
      </c>
      <c r="K8" s="84" t="str">
        <f>IF(J8&lt;=0,"",IF(J8&lt;=2,"Muy Baja",IF(J8&lt;=24,"Baja",IF(J8&lt;=500,"Media",IF(J8&lt;=5000,"Alta","Muy Alta")))))</f>
        <v>Baja</v>
      </c>
      <c r="L8" s="85">
        <f>IF(K8="","",IF(K8="Muy Baja",0.2,IF(K8="Baja",0.4,IF(K8="Media",0.6,IF(K8="Alta",0.8,IF(K8="Muy Alta",1,))))))</f>
        <v>0.4</v>
      </c>
      <c r="M8" s="86" t="s">
        <v>62</v>
      </c>
      <c r="N8" s="87" t="str">
        <f>IF(NOT(ISERROR(MATCH(M8,'[2]Anexo 3 Tabla Impacto'!$B$221:$B$223,0))),'[2]Anexo 3 Tabla Impacto'!$F$223&amp;"Por favor no seleccionar los criterios de impacto(Afectación Económica o presupuestal y Pérdida Reputacional)",M8)</f>
        <v xml:space="preserve">     El riesgo afecta la imagen de la entidad con algunos usuarios de relevancia frente al logro de los objetivos</v>
      </c>
      <c r="O8" s="84" t="str">
        <f>IF(OR(N8='[2]Anexo 3 Tabla Impacto'!$C$11,N8='[2]Anexo 3 Tabla Impacto'!$D$11),"Leve",IF(OR(N8='[2]Anexo 3 Tabla Impacto'!$C$12,N8='[2]Anexo 3 Tabla Impacto'!$D$12),"Menor",IF(OR(N8='[2]Anexo 3 Tabla Impacto'!$C$13,N8='[2]Anexo 3 Tabla Impacto'!$D$13),"Moderado",IF(OR(N8='[2]Anexo 3 Tabla Impacto'!$C$14,N8='[2]Anexo 3 Tabla Impacto'!$D$14),"Mayor",IF(OR(N8='[2]Anexo 3 Tabla Impacto'!$C$15,N8='[2]Anexo 3 Tabla Impacto'!$D$15),"Catastrófico","")))))</f>
        <v>Moderado</v>
      </c>
      <c r="P8" s="85">
        <f>IF(O8="","",IF(O8="Leve",0.2,IF(O8="Menor",0.4,IF(O8="Moderado",0.6,IF(O8="Mayor",0.8,IF(O8="Catastrófico",1,))))))</f>
        <v>0.6</v>
      </c>
      <c r="Q8" s="88" t="str">
        <f>IF(OR(AND(K8="Muy Baja",O8="Leve"),AND(K8="Muy Baja",O8="Menor"),AND(K8="Baja",O8="Leve")),"Bajo",IF(OR(AND(K8="Muy baja",O8="Moderado"),AND(K8="Baja",O8="Menor"),AND(K8="Baja",O8="Moderado"),AND(K8="Media",O8="Leve"),AND(K8="Media",O8="Menor"),AND(K8="Media",O8="Moderado"),AND(K8="Alta",O8="Leve"),AND(K8="Alta",O8="Menor")),"Moderado",IF(OR(AND(K8="Muy Baja",O8="Mayor"),AND(K8="Baja",O8="Mayor"),AND(K8="Media",O8="Mayor"),AND(K8="Alta",O8="Moderado"),AND(K8="Alta",O8="Mayor"),AND(K8="Muy Alta",O8="Leve"),AND(K8="Muy Alta",O8="Menor"),AND(K8="Muy Alta",O8="Moderado"),AND(K8="Muy Alta",O8="Mayor")),"Alto",IF(OR(AND(K8="Muy Baja",O8="Catastrófico"),AND(K8="Baja",O8="Catastrófico"),AND(K8="Media",O8="Catastrófico"),AND(K8="Alta",O8="Catastrófico"),AND(K8="Muy Alta",O8="Catastrófico")),"Extremo",""))))</f>
        <v>Moderado</v>
      </c>
      <c r="R8" s="79">
        <v>1</v>
      </c>
      <c r="S8" s="89" t="s">
        <v>63</v>
      </c>
      <c r="T8" s="90" t="s">
        <v>64</v>
      </c>
      <c r="U8" s="91" t="s">
        <v>65</v>
      </c>
      <c r="V8" s="92" t="s">
        <v>66</v>
      </c>
      <c r="W8" s="92" t="s">
        <v>67</v>
      </c>
      <c r="X8" s="93" t="str">
        <f t="shared" ref="X8:X34" si="0">IF(AND(V8="Preventivo",W8="Automático"),"50%",IF(AND(V8="Preventivo",W8="Manual"),"40%",IF(AND(V8="Detectivo",W8="Automático"),"40%",IF(AND(V8="Detectivo",W8="Manual"),"30%",IF(AND(V8="Correctivo",W8="Automático"),"35%",IF(AND(V8="Correctivo",W8="Manual"),"25%",""))))))</f>
        <v>40%</v>
      </c>
      <c r="Y8" s="92" t="s">
        <v>68</v>
      </c>
      <c r="Z8" s="92" t="s">
        <v>69</v>
      </c>
      <c r="AA8" s="92" t="s">
        <v>70</v>
      </c>
      <c r="AB8" s="94">
        <f>IFERROR(IF(U8="Probabilidad",(L8-(+L8*X8)),IF(U8="Impacto",L8,"")),"")</f>
        <v>0.24</v>
      </c>
      <c r="AC8" s="95" t="str">
        <f>IFERROR(IF(AB8="","",IF(AB8&lt;=0.2,"Muy Baja",IF(AB8&lt;=0.4,"Baja",IF(AB8&lt;=0.6,"Media",IF(AB8&lt;=0.8,"Alta","Muy Alta"))))),"")</f>
        <v>Baja</v>
      </c>
      <c r="AD8" s="93">
        <f>+AB8</f>
        <v>0.24</v>
      </c>
      <c r="AE8" s="95" t="str">
        <f>IFERROR(IF(AF8="","",IF(AF8&lt;=0.2,"Leve",IF(AF8&lt;=0.4,"Menor",IF(AF8&lt;=0.6,"Moderado",IF(AF8&lt;=0.8,"Mayor","Catastrófico"))))),"")</f>
        <v>Moderado</v>
      </c>
      <c r="AF8" s="93">
        <f>IFERROR(IF(U8="Impacto",(P8-(+P8*X8)),IF(U8="Probabilidad",P8,"")),"")</f>
        <v>0.6</v>
      </c>
      <c r="AG8" s="96" t="str">
        <f>IFERROR(IF(OR(AND(AC8="Muy Baja",AE8="Leve"),AND(AC8="Muy Baja",AE8="Menor"),AND(AC8="Baja",AE8="Leve")),"Bajo",IF(OR(AND(AC8="Muy baja",AE8="Moderado"),AND(AC8="Baja",AE8="Menor"),AND(AC8="Baja",AE8="Moderado"),AND(AC8="Media",AE8="Leve"),AND(AC8="Media",AE8="Menor"),AND(AC8="Media",AE8="Moderado"),AND(AC8="Alta",AE8="Leve"),AND(AC8="Alta",AE8="Menor")),"Moderado",IF(OR(AND(AC8="Muy Baja",AE8="Mayor"),AND(AC8="Baja",AE8="Mayor"),AND(AC8="Media",AE8="Mayor"),AND(AC8="Alta",AE8="Moderado"),AND(AC8="Alta",AE8="Mayor"),AND(AC8="Muy Alta",AE8="Leve"),AND(AC8="Muy Alta",AE8="Menor"),AND(AC8="Muy Alta",AE8="Moderado"),AND(AC8="Muy Alta",AE8="Mayor")),"Alto",IF(OR(AND(AC8="Muy Baja",AE8="Catastrófico"),AND(AC8="Baja",AE8="Catastrófico"),AND(AC8="Media",AE8="Catastrófico"),AND(AC8="Alta",AE8="Catastrófico"),AND(AC8="Muy Alta",AE8="Catastrófico")),"Extremo","")))),"")</f>
        <v>Moderado</v>
      </c>
      <c r="AH8" s="92" t="s">
        <v>71</v>
      </c>
      <c r="AI8" s="97" t="str">
        <f>+IF(OR(AG8="Moderado",AG8="bajo"),[2]Listas!$D$2,[2]Listas!$D$3)</f>
        <v>Se puede aceptar el riesgo no es necesario adoptar medidas adicionales que reduzcan su probabilidad e impacto.</v>
      </c>
      <c r="AJ8" s="98"/>
      <c r="AK8" s="99" t="s">
        <v>72</v>
      </c>
      <c r="AL8" s="100"/>
      <c r="AM8" s="101"/>
      <c r="AN8" s="99"/>
      <c r="AO8" s="100"/>
      <c r="AP8" s="99"/>
      <c r="AQ8" s="100"/>
      <c r="AR8" s="50"/>
      <c r="AS8" s="50"/>
      <c r="AT8" s="50"/>
      <c r="AU8" s="50"/>
      <c r="AV8" s="50"/>
      <c r="AW8" s="50"/>
      <c r="AX8" s="50"/>
      <c r="AY8" s="50"/>
      <c r="AZ8" s="50"/>
      <c r="BA8" s="50"/>
      <c r="BB8" s="50"/>
      <c r="BC8" s="50"/>
    </row>
    <row r="9" spans="1:55" ht="131.25" customHeight="1" x14ac:dyDescent="0.2">
      <c r="A9" s="103" t="s">
        <v>73</v>
      </c>
      <c r="B9" s="104" t="s">
        <v>54</v>
      </c>
      <c r="C9" s="104" t="s">
        <v>55</v>
      </c>
      <c r="D9" s="105" t="s">
        <v>74</v>
      </c>
      <c r="E9" s="106" t="s">
        <v>75</v>
      </c>
      <c r="F9" s="106" t="s">
        <v>76</v>
      </c>
      <c r="G9" s="106" t="s">
        <v>59</v>
      </c>
      <c r="H9" s="107" t="s">
        <v>60</v>
      </c>
      <c r="I9" s="106" t="s">
        <v>61</v>
      </c>
      <c r="J9" s="108">
        <v>100</v>
      </c>
      <c r="K9" s="109" t="str">
        <f t="shared" ref="K9:K14" si="1">IF(J9&lt;=0,"",IF(J9&lt;=2,"Muy Baja",IF(J9&lt;=24,"Baja",IF(J9&lt;=500,"Media",IF(J9&lt;=5000,"Alta","Muy Alta")))))</f>
        <v>Media</v>
      </c>
      <c r="L9" s="110">
        <f t="shared" ref="L9:L14" si="2">IF(K9="","",IF(K9="Muy Baja",0.2,IF(K9="Baja",0.4,IF(K9="Media",0.6,IF(K9="Alta",0.8,IF(K9="Muy Alta",1,))))))</f>
        <v>0.6</v>
      </c>
      <c r="M9" s="111" t="s">
        <v>77</v>
      </c>
      <c r="N9" s="112" t="str">
        <f>IF(NOT(ISERROR(MATCH(M9,_xlfn.ANCHORARRAY(#REF!),0))),L17&amp;"Por favor no seleccionar los criterios de impacto",M9)</f>
        <v xml:space="preserve">     Entre 50 y 100 SMLMV </v>
      </c>
      <c r="O9" s="109" t="str">
        <f>IF(OR(N9='[2]Anexo 3 Tabla Impacto'!$C$11,N9='[2]Anexo 3 Tabla Impacto'!$D$11),"Leve",IF(OR(N9='[2]Anexo 3 Tabla Impacto'!$C$12,N9='[2]Anexo 3 Tabla Impacto'!$D$12),"Menor",IF(OR(N9='[2]Anexo 3 Tabla Impacto'!$C$13,N9='[2]Anexo 3 Tabla Impacto'!$D$13),"Moderado",IF(OR(N9='[2]Anexo 3 Tabla Impacto'!$C$14,N9='[2]Anexo 3 Tabla Impacto'!$D$14),"Mayor",IF(OR(N9='[2]Anexo 3 Tabla Impacto'!$C$15,N9='[2]Anexo 3 Tabla Impacto'!$D$15),"Catastrófico","")))))</f>
        <v>Moderado</v>
      </c>
      <c r="P9" s="110">
        <f>IF(O9="","",IF(O9="Leve",0.2,IF(O9="Menor",0.4,IF(O9="Moderado",0.6,IF(O9="Mayor",0.8,IF(O9="Catastrófico",1,))))))</f>
        <v>0.6</v>
      </c>
      <c r="Q9" s="113" t="str">
        <f>IF(OR(AND(K9="Muy Baja",O9="Leve"),AND(K9="Muy Baja",O9="Menor"),AND(K9="Baja",O9="Leve")),"Bajo",IF(OR(AND(K9="Muy baja",O9="Moderado"),AND(K9="Baja",O9="Menor"),AND(K9="Baja",O9="Moderado"),AND(K9="Media",O9="Leve"),AND(K9="Media",O9="Menor"),AND(K9="Media",O9="Moderado"),AND(K9="Alta",O9="Leve"),AND(K9="Alta",O9="Menor")),"Moderado",IF(OR(AND(K9="Muy Baja",O9="Mayor"),AND(K9="Baja",O9="Mayor"),AND(K9="Media",O9="Mayor"),AND(K9="Alta",O9="Moderado"),AND(K9="Alta",O9="Mayor"),AND(K9="Muy Alta",O9="Leve"),AND(K9="Muy Alta",O9="Menor"),AND(K9="Muy Alta",O9="Moderado"),AND(K9="Muy Alta",O9="Mayor")),"Alto",IF(OR(AND(K9="Muy Baja",O9="Catastrófico"),AND(K9="Baja",O9="Catastrófico"),AND(K9="Media",O9="Catastrófico"),AND(K9="Alta",O9="Catastrófico"),AND(K9="Muy Alta",O9="Catastrófico")),"Extremo",""))))</f>
        <v>Moderado</v>
      </c>
      <c r="R9" s="103">
        <v>4</v>
      </c>
      <c r="S9" s="114" t="s">
        <v>78</v>
      </c>
      <c r="T9" s="115" t="s">
        <v>79</v>
      </c>
      <c r="U9" s="116" t="str">
        <f t="shared" ref="U9:U34" si="3">IF(OR(V9="Preventivo",V9="Detectivo"),"Probabilidad",IF(V9="Correctivo","Impacto",""))</f>
        <v>Probabilidad</v>
      </c>
      <c r="V9" s="117" t="s">
        <v>66</v>
      </c>
      <c r="W9" s="117" t="s">
        <v>67</v>
      </c>
      <c r="X9" s="118" t="str">
        <f t="shared" si="0"/>
        <v>40%</v>
      </c>
      <c r="Y9" s="117" t="s">
        <v>68</v>
      </c>
      <c r="Z9" s="117" t="s">
        <v>69</v>
      </c>
      <c r="AA9" s="117" t="s">
        <v>70</v>
      </c>
      <c r="AB9" s="119">
        <f t="shared" ref="AB9:AB34" si="4">IFERROR(IF(U9="Probabilidad",(L9-(+L9*X9)),IF(U9="Impacto",L9,"")),"")</f>
        <v>0.36</v>
      </c>
      <c r="AC9" s="120" t="str">
        <f t="shared" ref="AC9:AC34" si="5">IFERROR(IF(AB9="","",IF(AB9&lt;=0.2,"Muy Baja",IF(AB9&lt;=0.4,"Baja",IF(AB9&lt;=0.6,"Media",IF(AB9&lt;=0.8,"Alta","Muy Alta"))))),"")</f>
        <v>Baja</v>
      </c>
      <c r="AD9" s="118">
        <f t="shared" ref="AD9:AD34" si="6">+AB9</f>
        <v>0.36</v>
      </c>
      <c r="AE9" s="120" t="str">
        <f t="shared" ref="AE9:AE34" si="7">IFERROR(IF(AF9="","",IF(AF9&lt;=0.2,"Leve",IF(AF9&lt;=0.4,"Menor",IF(AF9&lt;=0.6,"Moderado",IF(AF9&lt;=0.8,"Mayor","Catastrófico"))))),"")</f>
        <v>Moderado</v>
      </c>
      <c r="AF9" s="118">
        <f t="shared" ref="AF9:AF34" si="8">IFERROR(IF(U9="Impacto",(P9-(+P9*X9)),IF(U9="Probabilidad",P9,"")),"")</f>
        <v>0.6</v>
      </c>
      <c r="AG9" s="121" t="str">
        <f t="shared" ref="AG9:AG34" si="9">IFERROR(IF(OR(AND(AC9="Muy Baja",AE9="Leve"),AND(AC9="Muy Baja",AE9="Menor"),AND(AC9="Baja",AE9="Leve")),"Bajo",IF(OR(AND(AC9="Muy baja",AE9="Moderado"),AND(AC9="Baja",AE9="Menor"),AND(AC9="Baja",AE9="Moderado"),AND(AC9="Media",AE9="Leve"),AND(AC9="Media",AE9="Menor"),AND(AC9="Media",AE9="Moderado"),AND(AC9="Alta",AE9="Leve"),AND(AC9="Alta",AE9="Menor")),"Moderado",IF(OR(AND(AC9="Muy Baja",AE9="Mayor"),AND(AC9="Baja",AE9="Mayor"),AND(AC9="Media",AE9="Mayor"),AND(AC9="Alta",AE9="Moderado"),AND(AC9="Alta",AE9="Mayor"),AND(AC9="Muy Alta",AE9="Leve"),AND(AC9="Muy Alta",AE9="Menor"),AND(AC9="Muy Alta",AE9="Moderado"),AND(AC9="Muy Alta",AE9="Mayor")),"Alto",IF(OR(AND(AC9="Muy Baja",AE9="Catastrófico"),AND(AC9="Baja",AE9="Catastrófico"),AND(AC9="Media",AE9="Catastrófico"),AND(AC9="Alta",AE9="Catastrófico"),AND(AC9="Muy Alta",AE9="Catastrófico")),"Extremo","")))),"")</f>
        <v>Moderado</v>
      </c>
      <c r="AH9" s="117" t="s">
        <v>71</v>
      </c>
      <c r="AI9" s="97" t="str">
        <f>+IF(OR(AG9="Moderado",AG9="bajo"),[2]Listas!$D$2,[2]Listas!$D$3)</f>
        <v>Se puede aceptar el riesgo no es necesario adoptar medidas adicionales que reduzcan su probabilidad e impacto.</v>
      </c>
      <c r="AJ9" s="122"/>
      <c r="AK9" s="123"/>
      <c r="AL9" s="124"/>
      <c r="AM9" s="125"/>
      <c r="AN9" s="123"/>
      <c r="AO9" s="124"/>
      <c r="AP9" s="123"/>
      <c r="AQ9" s="124"/>
      <c r="AR9" s="42"/>
      <c r="AS9" s="42"/>
      <c r="AT9" s="42"/>
      <c r="AU9" s="42"/>
      <c r="AV9" s="42"/>
      <c r="AW9" s="42"/>
      <c r="AX9" s="42"/>
      <c r="AY9" s="42"/>
      <c r="AZ9" s="42"/>
      <c r="BA9" s="42"/>
      <c r="BB9" s="42"/>
      <c r="BC9" s="42"/>
    </row>
    <row r="10" spans="1:55" ht="151.5" customHeight="1" x14ac:dyDescent="0.2">
      <c r="A10" s="79" t="s">
        <v>96</v>
      </c>
      <c r="B10" s="126" t="s">
        <v>89</v>
      </c>
      <c r="C10" s="80" t="s">
        <v>90</v>
      </c>
      <c r="D10" s="81" t="s">
        <v>97</v>
      </c>
      <c r="E10" s="81" t="s">
        <v>75</v>
      </c>
      <c r="F10" s="81" t="s">
        <v>98</v>
      </c>
      <c r="G10" s="81" t="s">
        <v>99</v>
      </c>
      <c r="H10" s="82" t="s">
        <v>60</v>
      </c>
      <c r="I10" s="81" t="s">
        <v>61</v>
      </c>
      <c r="J10" s="127">
        <v>40</v>
      </c>
      <c r="K10" s="84" t="str">
        <f t="shared" si="1"/>
        <v>Media</v>
      </c>
      <c r="L10" s="85">
        <f t="shared" si="2"/>
        <v>0.6</v>
      </c>
      <c r="M10" s="86" t="s">
        <v>77</v>
      </c>
      <c r="N10" s="85" t="str">
        <f>IF(NOT(ISERROR(MATCH(M10,'[2]Anexo 3 Tabla Impacto'!$B$221:$B$223,0))),'[2]Anexo 3 Tabla Impacto'!$F$223&amp;"Por favor no seleccionar los criterios de impacto(Afectación Económica o presupuestal y Pérdida Reputacional)",M10)</f>
        <v xml:space="preserve">     Entre 50 y 100 SMLMV </v>
      </c>
      <c r="O10" s="84" t="str">
        <f>IF(OR(N10='[2]Anexo 3 Tabla Impacto'!$C$11,N10='[2]Anexo 3 Tabla Impacto'!$D$11),"Leve",IF(OR(N10='[2]Anexo 3 Tabla Impacto'!$C$12,N10='[2]Anexo 3 Tabla Impacto'!$D$12),"Menor",IF(OR(N10='[2]Anexo 3 Tabla Impacto'!$C$13,N10='[2]Anexo 3 Tabla Impacto'!$D$13),"Moderado",IF(OR(N10='[2]Anexo 3 Tabla Impacto'!$C$14,N10='[2]Anexo 3 Tabla Impacto'!$D$14),"Mayor",IF(OR(N10='[2]Anexo 3 Tabla Impacto'!$C$15,N10='[2]Anexo 3 Tabla Impacto'!$D$15),"Catastrófico","")))))</f>
        <v>Moderado</v>
      </c>
      <c r="P10" s="85">
        <f t="shared" ref="P10:P14" si="10">IF(O10="","",IF(O10="Leve",0.2,IF(O10="Menor",0.4,IF(O10="Moderado",0.6,IF(O10="Mayor",0.8,IF(O10="Catastrófico",1,))))))</f>
        <v>0.6</v>
      </c>
      <c r="Q10" s="88" t="str">
        <f t="shared" ref="Q10:Q11" si="11">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79">
        <v>7</v>
      </c>
      <c r="S10" s="128" t="s">
        <v>100</v>
      </c>
      <c r="T10" s="89" t="s">
        <v>101</v>
      </c>
      <c r="U10" s="91" t="str">
        <f t="shared" si="3"/>
        <v>Probabilidad</v>
      </c>
      <c r="V10" s="92" t="s">
        <v>66</v>
      </c>
      <c r="W10" s="92" t="s">
        <v>67</v>
      </c>
      <c r="X10" s="93" t="str">
        <f t="shared" si="0"/>
        <v>40%</v>
      </c>
      <c r="Y10" s="92" t="s">
        <v>68</v>
      </c>
      <c r="Z10" s="92" t="s">
        <v>69</v>
      </c>
      <c r="AA10" s="92" t="s">
        <v>70</v>
      </c>
      <c r="AB10" s="94">
        <f t="shared" si="4"/>
        <v>0.36</v>
      </c>
      <c r="AC10" s="95" t="str">
        <f t="shared" si="5"/>
        <v>Baja</v>
      </c>
      <c r="AD10" s="93">
        <f t="shared" si="6"/>
        <v>0.36</v>
      </c>
      <c r="AE10" s="95" t="str">
        <f t="shared" si="7"/>
        <v>Moderado</v>
      </c>
      <c r="AF10" s="93">
        <f t="shared" si="8"/>
        <v>0.6</v>
      </c>
      <c r="AG10" s="96" t="str">
        <f t="shared" si="9"/>
        <v>Moderado</v>
      </c>
      <c r="AH10" s="92" t="s">
        <v>71</v>
      </c>
      <c r="AI10" s="97" t="str">
        <f>+IF(OR(AG10="Moderado",AG10="bajo"),[2]Listas!$D$2,[2]Listas!$D$3)</f>
        <v>Se puede aceptar el riesgo no es necesario adoptar medidas adicionales que reduzcan su probabilidad e impacto.</v>
      </c>
      <c r="AJ10" s="98"/>
      <c r="AK10" s="99"/>
      <c r="AL10" s="100"/>
      <c r="AM10" s="101"/>
      <c r="AN10" s="99"/>
      <c r="AO10" s="100"/>
      <c r="AP10" s="99"/>
      <c r="AQ10" s="100"/>
      <c r="AR10" s="42"/>
      <c r="AS10" s="42"/>
      <c r="AT10" s="42"/>
      <c r="AU10" s="42"/>
      <c r="AV10" s="42"/>
      <c r="AW10" s="42"/>
      <c r="AX10" s="42"/>
      <c r="AY10" s="42"/>
      <c r="AZ10" s="42"/>
      <c r="BA10" s="42"/>
      <c r="BB10" s="42"/>
      <c r="BC10" s="42"/>
    </row>
    <row r="11" spans="1:55" ht="151.5" customHeight="1" x14ac:dyDescent="0.2">
      <c r="A11" s="129" t="s">
        <v>102</v>
      </c>
      <c r="B11" s="130" t="s">
        <v>103</v>
      </c>
      <c r="C11" s="131" t="s">
        <v>104</v>
      </c>
      <c r="D11" s="132" t="s">
        <v>105</v>
      </c>
      <c r="E11" s="133" t="s">
        <v>57</v>
      </c>
      <c r="F11" s="132" t="s">
        <v>106</v>
      </c>
      <c r="G11" s="134" t="s">
        <v>107</v>
      </c>
      <c r="H11" s="133" t="s">
        <v>60</v>
      </c>
      <c r="I11" s="135" t="s">
        <v>61</v>
      </c>
      <c r="J11" s="136">
        <v>7</v>
      </c>
      <c r="K11" s="137" t="str">
        <f t="shared" si="1"/>
        <v>Baja</v>
      </c>
      <c r="L11" s="138">
        <f t="shared" si="2"/>
        <v>0.4</v>
      </c>
      <c r="M11" s="139" t="s">
        <v>62</v>
      </c>
      <c r="N11" s="138" t="str">
        <f>IF(NOT(ISERROR(MATCH(M11,'[2]Anexo 3 Tabla Impacto'!$B$221:$B$223,0))),'[2]Anexo 3 Tabla Impacto'!$F$223&amp;"Por favor no seleccionar los criterios de impacto(Afectación Económica o presupuestal y Pérdida Reputacional)",M11)</f>
        <v xml:space="preserve">     El riesgo afecta la imagen de la entidad con algunos usuarios de relevancia frente al logro de los objetivos</v>
      </c>
      <c r="O11" s="137" t="str">
        <f>IF(OR(N11='[2]Anexo 3 Tabla Impacto'!$C$11,N11='[2]Anexo 3 Tabla Impacto'!$D$11),"Leve",IF(OR(N11='[2]Anexo 3 Tabla Impacto'!$C$12,N11='[2]Anexo 3 Tabla Impacto'!$D$12),"Menor",IF(OR(N11='[2]Anexo 3 Tabla Impacto'!$C$13,N11='[2]Anexo 3 Tabla Impacto'!$D$13),"Moderado",IF(OR(N11='[2]Anexo 3 Tabla Impacto'!$C$14,N11='[2]Anexo 3 Tabla Impacto'!$D$14),"Mayor",IF(OR(N11='[2]Anexo 3 Tabla Impacto'!$C$15,N11='[2]Anexo 3 Tabla Impacto'!$D$15),"Catastrófico","")))))</f>
        <v>Moderado</v>
      </c>
      <c r="P11" s="138">
        <f t="shared" si="10"/>
        <v>0.6</v>
      </c>
      <c r="Q11" s="140" t="str">
        <f t="shared" si="11"/>
        <v>Moderado</v>
      </c>
      <c r="R11" s="129">
        <v>8</v>
      </c>
      <c r="S11" s="141" t="s">
        <v>108</v>
      </c>
      <c r="T11" s="134" t="s">
        <v>109</v>
      </c>
      <c r="U11" s="142" t="str">
        <f t="shared" si="3"/>
        <v>Probabilidad</v>
      </c>
      <c r="V11" s="143" t="s">
        <v>66</v>
      </c>
      <c r="W11" s="143" t="s">
        <v>67</v>
      </c>
      <c r="X11" s="144" t="str">
        <f t="shared" si="0"/>
        <v>40%</v>
      </c>
      <c r="Y11" s="143" t="s">
        <v>68</v>
      </c>
      <c r="Z11" s="143" t="s">
        <v>69</v>
      </c>
      <c r="AA11" s="143" t="s">
        <v>70</v>
      </c>
      <c r="AB11" s="145">
        <f t="shared" si="4"/>
        <v>0.24</v>
      </c>
      <c r="AC11" s="146" t="str">
        <f t="shared" si="5"/>
        <v>Baja</v>
      </c>
      <c r="AD11" s="144">
        <f t="shared" si="6"/>
        <v>0.24</v>
      </c>
      <c r="AE11" s="146" t="str">
        <f t="shared" si="7"/>
        <v>Moderado</v>
      </c>
      <c r="AF11" s="144">
        <f t="shared" si="8"/>
        <v>0.6</v>
      </c>
      <c r="AG11" s="147" t="str">
        <f t="shared" si="9"/>
        <v>Moderado</v>
      </c>
      <c r="AH11" s="143" t="s">
        <v>71</v>
      </c>
      <c r="AI11" s="97" t="str">
        <f>+IF(OR(AG11="Moderado",AG11="bajo"),[2]Listas!$D$2,[2]Listas!$D$3)</f>
        <v>Se puede aceptar el riesgo no es necesario adoptar medidas adicionales que reduzcan su probabilidad e impacto.</v>
      </c>
      <c r="AJ11" s="98"/>
      <c r="AK11" s="99"/>
      <c r="AL11" s="100"/>
      <c r="AM11" s="101"/>
      <c r="AN11" s="99"/>
      <c r="AO11" s="100"/>
      <c r="AP11" s="99"/>
      <c r="AQ11" s="100"/>
      <c r="AR11" s="42"/>
      <c r="AS11" s="42"/>
      <c r="AT11" s="42"/>
      <c r="AU11" s="42"/>
      <c r="AV11" s="42"/>
      <c r="AW11" s="42"/>
      <c r="AX11" s="42"/>
      <c r="AY11" s="42"/>
      <c r="AZ11" s="42"/>
      <c r="BA11" s="42"/>
      <c r="BB11" s="42"/>
      <c r="BC11" s="42"/>
    </row>
    <row r="12" spans="1:55" ht="151.5" customHeight="1" x14ac:dyDescent="0.2">
      <c r="A12" s="129" t="s">
        <v>110</v>
      </c>
      <c r="B12" s="130" t="s">
        <v>103</v>
      </c>
      <c r="C12" s="131" t="s">
        <v>104</v>
      </c>
      <c r="D12" s="132" t="s">
        <v>111</v>
      </c>
      <c r="E12" s="133" t="s">
        <v>57</v>
      </c>
      <c r="F12" s="132" t="s">
        <v>112</v>
      </c>
      <c r="G12" s="132" t="s">
        <v>113</v>
      </c>
      <c r="H12" s="133" t="s">
        <v>60</v>
      </c>
      <c r="I12" s="135" t="s">
        <v>61</v>
      </c>
      <c r="J12" s="136">
        <v>7</v>
      </c>
      <c r="K12" s="137" t="str">
        <f t="shared" si="1"/>
        <v>Baja</v>
      </c>
      <c r="L12" s="138">
        <f t="shared" si="2"/>
        <v>0.4</v>
      </c>
      <c r="M12" s="139" t="s">
        <v>62</v>
      </c>
      <c r="N12" s="138" t="str">
        <f>IF(NOT(ISERROR(MATCH(M12,'[2]Anexo 3 Tabla Impacto'!$B$221:$B$223,0))),'[2]Anexo 3 Tabla Impacto'!$F$223&amp;"Por favor no seleccionar los criterios de impacto(Afectación Económica o presupuestal y Pérdida Reputacional)",M12)</f>
        <v xml:space="preserve">     El riesgo afecta la imagen de la entidad con algunos usuarios de relevancia frente al logro de los objetivos</v>
      </c>
      <c r="O12" s="137" t="str">
        <f>IF(OR(N12='[2]Anexo 3 Tabla Impacto'!$C$11,N12='[2]Anexo 3 Tabla Impacto'!$D$11),"Leve",IF(OR(N12='[2]Anexo 3 Tabla Impacto'!$C$12,N12='[2]Anexo 3 Tabla Impacto'!$D$12),"Menor",IF(OR(N12='[2]Anexo 3 Tabla Impacto'!$C$13,N12='[2]Anexo 3 Tabla Impacto'!$D$13),"Moderado",IF(OR(N12='[2]Anexo 3 Tabla Impacto'!$C$14,N12='[2]Anexo 3 Tabla Impacto'!$D$14),"Mayor",IF(OR(N12='[2]Anexo 3 Tabla Impacto'!$C$15,N12='[2]Anexo 3 Tabla Impacto'!$D$15),"Catastrófico","")))))</f>
        <v>Moderado</v>
      </c>
      <c r="P12" s="138">
        <f>IF(O12="","",IF(O12="Leve",0.2,IF(O12="Menor",0.4,IF(O12="Moderado",0.6,IF(O12="Mayor",0.8,IF(O12="Catastrófico",1,))))))</f>
        <v>0.6</v>
      </c>
      <c r="Q12" s="140" t="str">
        <f>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Moderado</v>
      </c>
      <c r="R12" s="129">
        <v>9</v>
      </c>
      <c r="S12" s="141" t="s">
        <v>114</v>
      </c>
      <c r="T12" s="148" t="s">
        <v>115</v>
      </c>
      <c r="U12" s="142" t="str">
        <f t="shared" si="3"/>
        <v>Probabilidad</v>
      </c>
      <c r="V12" s="143" t="s">
        <v>66</v>
      </c>
      <c r="W12" s="143" t="s">
        <v>67</v>
      </c>
      <c r="X12" s="144" t="str">
        <f t="shared" si="0"/>
        <v>40%</v>
      </c>
      <c r="Y12" s="143" t="s">
        <v>68</v>
      </c>
      <c r="Z12" s="143" t="s">
        <v>69</v>
      </c>
      <c r="AA12" s="143" t="s">
        <v>70</v>
      </c>
      <c r="AB12" s="145">
        <f t="shared" si="4"/>
        <v>0.24</v>
      </c>
      <c r="AC12" s="146" t="str">
        <f t="shared" si="5"/>
        <v>Baja</v>
      </c>
      <c r="AD12" s="144">
        <f t="shared" si="6"/>
        <v>0.24</v>
      </c>
      <c r="AE12" s="146" t="str">
        <f t="shared" si="7"/>
        <v>Moderado</v>
      </c>
      <c r="AF12" s="144">
        <f t="shared" si="8"/>
        <v>0.6</v>
      </c>
      <c r="AG12" s="147" t="str">
        <f t="shared" si="9"/>
        <v>Moderado</v>
      </c>
      <c r="AH12" s="143" t="s">
        <v>71</v>
      </c>
      <c r="AI12" s="97" t="str">
        <f>+IF(OR(AG12="Moderado",AG12="bajo"),[2]Listas!$D$2,[2]Listas!$D$3)</f>
        <v>Se puede aceptar el riesgo no es necesario adoptar medidas adicionales que reduzcan su probabilidad e impacto.</v>
      </c>
      <c r="AJ12" s="98"/>
      <c r="AK12" s="99"/>
      <c r="AL12" s="100"/>
      <c r="AM12" s="101"/>
      <c r="AN12" s="99"/>
      <c r="AO12" s="100"/>
      <c r="AP12" s="99"/>
      <c r="AQ12" s="100"/>
      <c r="AR12" s="42"/>
      <c r="AS12" s="42"/>
      <c r="AT12" s="42"/>
      <c r="AU12" s="42"/>
      <c r="AV12" s="42"/>
      <c r="AW12" s="42"/>
      <c r="AX12" s="42"/>
      <c r="AY12" s="42"/>
      <c r="AZ12" s="42"/>
      <c r="BA12" s="42"/>
      <c r="BB12" s="42"/>
      <c r="BC12" s="42"/>
    </row>
    <row r="13" spans="1:55" ht="151.5" customHeight="1" x14ac:dyDescent="0.2">
      <c r="A13" s="129" t="s">
        <v>116</v>
      </c>
      <c r="B13" s="130" t="s">
        <v>117</v>
      </c>
      <c r="C13" s="131" t="s">
        <v>118</v>
      </c>
      <c r="D13" s="132" t="s">
        <v>119</v>
      </c>
      <c r="E13" s="133" t="s">
        <v>57</v>
      </c>
      <c r="F13" s="135" t="s">
        <v>120</v>
      </c>
      <c r="G13" s="135" t="s">
        <v>121</v>
      </c>
      <c r="H13" s="133" t="s">
        <v>60</v>
      </c>
      <c r="I13" s="135" t="s">
        <v>61</v>
      </c>
      <c r="J13" s="136">
        <v>1000</v>
      </c>
      <c r="K13" s="137" t="str">
        <f t="shared" si="1"/>
        <v>Alta</v>
      </c>
      <c r="L13" s="138">
        <f t="shared" si="2"/>
        <v>0.8</v>
      </c>
      <c r="M13" s="149" t="s">
        <v>62</v>
      </c>
      <c r="N13" s="138" t="str">
        <f>IF(NOT(ISERROR(MATCH(M13,_xlfn.ANCHORARRAY(#REF!),0))),L21&amp;"Por favor no seleccionar los criterios de impacto",M13)</f>
        <v xml:space="preserve">     El riesgo afecta la imagen de la entidad con algunos usuarios de relevancia frente al logro de los objetivos</v>
      </c>
      <c r="O13" s="137" t="str">
        <f>IF(OR(N13='[2]Anexo 3 Tabla Impacto'!$C$11,N13='[2]Anexo 3 Tabla Impacto'!$D$11),"Leve",IF(OR(N13='[2]Anexo 3 Tabla Impacto'!$C$12,N13='[2]Anexo 3 Tabla Impacto'!$D$12),"Menor",IF(OR(N13='[2]Anexo 3 Tabla Impacto'!$C$13,N13='[2]Anexo 3 Tabla Impacto'!$D$13),"Moderado",IF(OR(N13='[2]Anexo 3 Tabla Impacto'!$C$14,N13='[2]Anexo 3 Tabla Impacto'!$D$14),"Mayor",IF(OR(N13='[2]Anexo 3 Tabla Impacto'!$C$15,N13='[2]Anexo 3 Tabla Impacto'!$D$15),"Catastrófico","")))))</f>
        <v>Moderado</v>
      </c>
      <c r="P13" s="138">
        <f t="shared" si="10"/>
        <v>0.6</v>
      </c>
      <c r="Q13" s="140" t="str">
        <f t="shared" ref="Q13:Q14" si="12">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Alto</v>
      </c>
      <c r="R13" s="129">
        <v>10</v>
      </c>
      <c r="S13" s="20" t="s">
        <v>122</v>
      </c>
      <c r="T13" s="134" t="s">
        <v>123</v>
      </c>
      <c r="U13" s="142" t="str">
        <f t="shared" si="3"/>
        <v>Probabilidad</v>
      </c>
      <c r="V13" s="143" t="s">
        <v>66</v>
      </c>
      <c r="W13" s="143" t="s">
        <v>67</v>
      </c>
      <c r="X13" s="144" t="str">
        <f t="shared" si="0"/>
        <v>40%</v>
      </c>
      <c r="Y13" s="143" t="s">
        <v>68</v>
      </c>
      <c r="Z13" s="143" t="s">
        <v>69</v>
      </c>
      <c r="AA13" s="143" t="s">
        <v>70</v>
      </c>
      <c r="AB13" s="145">
        <f t="shared" si="4"/>
        <v>0.48</v>
      </c>
      <c r="AC13" s="146" t="str">
        <f t="shared" si="5"/>
        <v>Media</v>
      </c>
      <c r="AD13" s="144">
        <f t="shared" si="6"/>
        <v>0.48</v>
      </c>
      <c r="AE13" s="146" t="str">
        <f t="shared" si="7"/>
        <v>Moderado</v>
      </c>
      <c r="AF13" s="144">
        <f t="shared" si="8"/>
        <v>0.6</v>
      </c>
      <c r="AG13" s="147" t="str">
        <f t="shared" si="9"/>
        <v>Moderado</v>
      </c>
      <c r="AH13" s="143" t="s">
        <v>71</v>
      </c>
      <c r="AI13" s="97" t="str">
        <f>+IF(OR(AG13="Moderado",AG13="bajo"),[2]Listas!$D$2,[2]Listas!$D$3)</f>
        <v>Se puede aceptar el riesgo no es necesario adoptar medidas adicionales que reduzcan su probabilidad e impacto.</v>
      </c>
      <c r="AJ13" s="98"/>
      <c r="AK13" s="99"/>
      <c r="AL13" s="100"/>
      <c r="AM13" s="101"/>
      <c r="AN13" s="99"/>
      <c r="AO13" s="100"/>
      <c r="AP13" s="99"/>
      <c r="AQ13" s="100"/>
      <c r="AR13" s="42"/>
      <c r="AS13" s="42"/>
      <c r="AT13" s="42"/>
      <c r="AU13" s="42"/>
      <c r="AV13" s="42"/>
      <c r="AW13" s="42"/>
      <c r="AX13" s="42"/>
      <c r="AY13" s="42"/>
      <c r="AZ13" s="42"/>
      <c r="BA13" s="42"/>
      <c r="BB13" s="42"/>
      <c r="BC13" s="42"/>
    </row>
    <row r="14" spans="1:55" ht="151.5" customHeight="1" x14ac:dyDescent="0.2">
      <c r="A14" s="103" t="s">
        <v>124</v>
      </c>
      <c r="B14" s="104" t="s">
        <v>117</v>
      </c>
      <c r="C14" s="150" t="s">
        <v>118</v>
      </c>
      <c r="D14" s="105" t="s">
        <v>125</v>
      </c>
      <c r="E14" s="107" t="s">
        <v>57</v>
      </c>
      <c r="F14" s="106" t="s">
        <v>126</v>
      </c>
      <c r="G14" s="106" t="s">
        <v>127</v>
      </c>
      <c r="H14" s="107" t="s">
        <v>60</v>
      </c>
      <c r="I14" s="106" t="s">
        <v>61</v>
      </c>
      <c r="J14" s="151">
        <v>500</v>
      </c>
      <c r="K14" s="109" t="str">
        <f t="shared" si="1"/>
        <v>Media</v>
      </c>
      <c r="L14" s="110">
        <f t="shared" si="2"/>
        <v>0.6</v>
      </c>
      <c r="M14" s="152" t="s">
        <v>62</v>
      </c>
      <c r="N14" s="110" t="str">
        <f>IF(NOT(ISERROR(MATCH(M14,_xlfn.ANCHORARRAY(#REF!),0))),#REF!&amp;"Por favor no seleccionar los criterios de impacto",M14)</f>
        <v xml:space="preserve">     El riesgo afecta la imagen de la entidad con algunos usuarios de relevancia frente al logro de los objetivos</v>
      </c>
      <c r="O14" s="109" t="str">
        <f>IF(OR(N14='[2]Anexo 3 Tabla Impacto'!$C$11,N14='[2]Anexo 3 Tabla Impacto'!$D$11),"Leve",IF(OR(N14='[2]Anexo 3 Tabla Impacto'!$C$12,N14='[2]Anexo 3 Tabla Impacto'!$D$12),"Menor",IF(OR(N14='[2]Anexo 3 Tabla Impacto'!$C$13,N14='[2]Anexo 3 Tabla Impacto'!$D$13),"Moderado",IF(OR(N14='[2]Anexo 3 Tabla Impacto'!$C$14,N14='[2]Anexo 3 Tabla Impacto'!$D$14),"Mayor",IF(OR(N14='[2]Anexo 3 Tabla Impacto'!$C$15,N14='[2]Anexo 3 Tabla Impacto'!$D$15),"Catastrófico","")))))</f>
        <v>Moderado</v>
      </c>
      <c r="P14" s="110">
        <f t="shared" si="10"/>
        <v>0.6</v>
      </c>
      <c r="Q14" s="113" t="str">
        <f t="shared" si="12"/>
        <v>Moderado</v>
      </c>
      <c r="R14" s="103">
        <v>10</v>
      </c>
      <c r="S14" s="153" t="s">
        <v>128</v>
      </c>
      <c r="T14" s="114"/>
      <c r="U14" s="116" t="str">
        <f t="shared" si="3"/>
        <v>Probabilidad</v>
      </c>
      <c r="V14" s="117" t="s">
        <v>66</v>
      </c>
      <c r="W14" s="117" t="s">
        <v>67</v>
      </c>
      <c r="X14" s="118" t="str">
        <f t="shared" si="0"/>
        <v>40%</v>
      </c>
      <c r="Y14" s="117" t="s">
        <v>68</v>
      </c>
      <c r="Z14" s="117" t="s">
        <v>69</v>
      </c>
      <c r="AA14" s="117" t="s">
        <v>70</v>
      </c>
      <c r="AB14" s="119">
        <f t="shared" si="4"/>
        <v>0.36</v>
      </c>
      <c r="AC14" s="120" t="str">
        <f t="shared" si="5"/>
        <v>Baja</v>
      </c>
      <c r="AD14" s="118">
        <f t="shared" si="6"/>
        <v>0.36</v>
      </c>
      <c r="AE14" s="120" t="str">
        <f t="shared" si="7"/>
        <v>Moderado</v>
      </c>
      <c r="AF14" s="118">
        <f t="shared" si="8"/>
        <v>0.6</v>
      </c>
      <c r="AG14" s="121" t="str">
        <f t="shared" si="9"/>
        <v>Moderado</v>
      </c>
      <c r="AH14" s="117" t="s">
        <v>71</v>
      </c>
      <c r="AI14" s="97" t="str">
        <f>+IF(OR(AG14="Moderado",AG14="bajo"),[2]Listas!$D$2,[2]Listas!$D$3)</f>
        <v>Se puede aceptar el riesgo no es necesario adoptar medidas adicionales que reduzcan su probabilidad e impacto.</v>
      </c>
      <c r="AJ14" s="122"/>
      <c r="AK14" s="123"/>
      <c r="AL14" s="124"/>
      <c r="AM14" s="125"/>
      <c r="AN14" s="123"/>
      <c r="AO14" s="124"/>
      <c r="AP14" s="123"/>
      <c r="AQ14" s="124"/>
      <c r="AR14" s="42"/>
      <c r="AS14" s="42"/>
      <c r="AT14" s="42"/>
      <c r="AU14" s="42"/>
      <c r="AV14" s="42"/>
      <c r="AW14" s="42"/>
      <c r="AX14" s="42"/>
      <c r="AY14" s="42"/>
      <c r="AZ14" s="42"/>
      <c r="BA14" s="42"/>
      <c r="BB14" s="42"/>
      <c r="BC14" s="42"/>
    </row>
    <row r="15" spans="1:55" ht="151.5" customHeight="1" x14ac:dyDescent="0.2">
      <c r="A15" s="154" t="s">
        <v>136</v>
      </c>
      <c r="B15" s="155" t="s">
        <v>130</v>
      </c>
      <c r="C15" s="156" t="s">
        <v>131</v>
      </c>
      <c r="D15" s="157" t="s">
        <v>137</v>
      </c>
      <c r="E15" s="158" t="s">
        <v>57</v>
      </c>
      <c r="F15" s="159" t="s">
        <v>138</v>
      </c>
      <c r="G15" s="159" t="s">
        <v>139</v>
      </c>
      <c r="H15" s="158" t="s">
        <v>60</v>
      </c>
      <c r="I15" s="159" t="s">
        <v>61</v>
      </c>
      <c r="J15" s="160">
        <v>1000</v>
      </c>
      <c r="K15" s="161" t="str">
        <f>IF(J15&lt;=0,"",IF(J15&lt;=2,"Muy Baja",IF(J15&lt;=24,"Baja",IF(J15&lt;=500,"Media",IF(J15&lt;=5000,"Alta","Muy Alta")))))</f>
        <v>Alta</v>
      </c>
      <c r="L15" s="162">
        <f>IF(K15="","",IF(K15="Muy Baja",0.2,IF(K15="Baja",0.4,IF(K15="Media",0.6,IF(K15="Alta",0.8,IF(K15="Muy Alta",1,))))))</f>
        <v>0.8</v>
      </c>
      <c r="M15" s="163" t="s">
        <v>62</v>
      </c>
      <c r="N15" s="162" t="str">
        <f>IF(NOT(ISERROR(MATCH(M15,'[2]Anexo 3 Tabla Impacto'!$B$221:$B$223,0))),'[2]Anexo 3 Tabla Impacto'!$F$223&amp;"Por favor no seleccionar los criterios de impacto(Afectación Económica o presupuestal y Pérdida Reputacional)",M15)</f>
        <v xml:space="preserve">     El riesgo afecta la imagen de la entidad con algunos usuarios de relevancia frente al logro de los objetivos</v>
      </c>
      <c r="O15" s="161" t="str">
        <f>IF(OR(N15='[2]Anexo 3 Tabla Impacto'!$C$11,N15='[2]Anexo 3 Tabla Impacto'!$D$11),"Leve",IF(OR(N15='[2]Anexo 3 Tabla Impacto'!$C$12,N15='[2]Anexo 3 Tabla Impacto'!$D$12),"Menor",IF(OR(N15='[2]Anexo 3 Tabla Impacto'!$C$13,N15='[2]Anexo 3 Tabla Impacto'!$D$13),"Moderado",IF(OR(N15='[2]Anexo 3 Tabla Impacto'!$C$14,N15='[2]Anexo 3 Tabla Impacto'!$D$14),"Mayor",IF(OR(N15='[2]Anexo 3 Tabla Impacto'!$C$15,N15='[2]Anexo 3 Tabla Impacto'!$D$15),"Catastrófico","")))))</f>
        <v>Moderado</v>
      </c>
      <c r="P15" s="164">
        <f>IF(O15="","",IF(O15="Leve",0.2,IF(O15="Menor",0.4,IF(O15="Moderado",0.6,IF(O15="Mayor",0.8,IF(O15="Catastrófico",1,))))))</f>
        <v>0.6</v>
      </c>
      <c r="Q15" s="165"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Alto</v>
      </c>
      <c r="R15" s="154">
        <v>10</v>
      </c>
      <c r="S15" s="166" t="s">
        <v>140</v>
      </c>
      <c r="T15" s="167"/>
      <c r="U15" s="168" t="str">
        <f t="shared" si="3"/>
        <v>Probabilidad</v>
      </c>
      <c r="V15" s="169" t="s">
        <v>66</v>
      </c>
      <c r="W15" s="169" t="s">
        <v>67</v>
      </c>
      <c r="X15" s="170" t="str">
        <f t="shared" si="0"/>
        <v>40%</v>
      </c>
      <c r="Y15" s="169" t="s">
        <v>68</v>
      </c>
      <c r="Z15" s="169" t="s">
        <v>69</v>
      </c>
      <c r="AA15" s="169" t="s">
        <v>70</v>
      </c>
      <c r="AB15" s="171">
        <f t="shared" si="4"/>
        <v>0.48</v>
      </c>
      <c r="AC15" s="172" t="str">
        <f t="shared" si="5"/>
        <v>Media</v>
      </c>
      <c r="AD15" s="170">
        <f t="shared" si="6"/>
        <v>0.48</v>
      </c>
      <c r="AE15" s="172" t="str">
        <f t="shared" si="7"/>
        <v>Moderado</v>
      </c>
      <c r="AF15" s="170">
        <f t="shared" si="8"/>
        <v>0.6</v>
      </c>
      <c r="AG15" s="173" t="str">
        <f t="shared" si="9"/>
        <v>Moderado</v>
      </c>
      <c r="AH15" s="169" t="s">
        <v>71</v>
      </c>
      <c r="AI15" s="97" t="str">
        <f>+IF(OR(AG15="Moderado",AG15="bajo"),[2]Listas!$D$2,[2]Listas!$D$3)</f>
        <v>Se puede aceptar el riesgo no es necesario adoptar medidas adicionales que reduzcan su probabilidad e impacto.</v>
      </c>
      <c r="AJ15" s="122"/>
      <c r="AK15" s="123"/>
      <c r="AL15" s="124"/>
      <c r="AM15" s="125"/>
      <c r="AN15" s="123"/>
      <c r="AO15" s="124"/>
      <c r="AP15" s="123"/>
      <c r="AQ15" s="124"/>
      <c r="AR15" s="42"/>
      <c r="AS15" s="42"/>
      <c r="AT15" s="42"/>
      <c r="AU15" s="42"/>
      <c r="AV15" s="42"/>
      <c r="AW15" s="42"/>
      <c r="AX15" s="42"/>
      <c r="AY15" s="42"/>
      <c r="AZ15" s="42"/>
      <c r="BA15" s="42"/>
      <c r="BB15" s="42"/>
      <c r="BC15" s="42"/>
    </row>
    <row r="16" spans="1:55" ht="151.5" customHeight="1" x14ac:dyDescent="0.2">
      <c r="A16" s="154" t="s">
        <v>148</v>
      </c>
      <c r="B16" s="155" t="s">
        <v>142</v>
      </c>
      <c r="C16" s="156" t="s">
        <v>143</v>
      </c>
      <c r="D16" s="157" t="s">
        <v>149</v>
      </c>
      <c r="E16" s="158" t="s">
        <v>75</v>
      </c>
      <c r="F16" s="13" t="s">
        <v>150</v>
      </c>
      <c r="G16" s="13" t="s">
        <v>151</v>
      </c>
      <c r="H16" s="158" t="s">
        <v>60</v>
      </c>
      <c r="I16" s="159" t="s">
        <v>61</v>
      </c>
      <c r="J16" s="160">
        <v>25</v>
      </c>
      <c r="K16" s="161" t="str">
        <f t="shared" ref="K16:K18" si="13">IF(J16&lt;=0,"",IF(J16&lt;=2,"Muy Baja",IF(J16&lt;=24,"Baja",IF(J16&lt;=500,"Media",IF(J16&lt;=5000,"Alta","Muy Alta")))))</f>
        <v>Media</v>
      </c>
      <c r="L16" s="162">
        <f t="shared" ref="L16:L18" si="14">IF(K16="","",IF(K16="Muy Baja",0.2,IF(K16="Baja",0.4,IF(K16="Media",0.6,IF(K16="Alta",0.8,IF(K16="Muy Alta",1,))))))</f>
        <v>0.6</v>
      </c>
      <c r="M16" s="163" t="s">
        <v>77</v>
      </c>
      <c r="N16" s="162" t="str">
        <f>IF(NOT(ISERROR(MATCH(M16,_xlfn.ANCHORARRAY(#REF!),0))),#REF!&amp;"Por favor no seleccionar los criterios de impacto",M16)</f>
        <v xml:space="preserve">     Entre 50 y 100 SMLMV </v>
      </c>
      <c r="O16" s="161" t="str">
        <f>IF(OR(N16='[2]Anexo 3 Tabla Impacto'!$C$11,N16='[2]Anexo 3 Tabla Impacto'!$D$11),"Leve",IF(OR(N16='[2]Anexo 3 Tabla Impacto'!$C$12,N16='[2]Anexo 3 Tabla Impacto'!$D$12),"Menor",IF(OR(N16='[2]Anexo 3 Tabla Impacto'!$C$13,N16='[2]Anexo 3 Tabla Impacto'!$D$13),"Moderado",IF(OR(N16='[2]Anexo 3 Tabla Impacto'!$C$14,N16='[2]Anexo 3 Tabla Impacto'!$D$14),"Mayor",IF(OR(N16='[2]Anexo 3 Tabla Impacto'!$C$15,N16='[2]Anexo 3 Tabla Impacto'!$D$15),"Catastrófico","")))))</f>
        <v>Moderado</v>
      </c>
      <c r="P16" s="164">
        <f>IF(O16="","",IF(O16="Leve",0.2,IF(O16="Menor",0.4,IF(O16="Moderado",0.6,IF(O16="Mayor",0.8,IF(O16="Catastrófico",1,))))))</f>
        <v>0.6</v>
      </c>
      <c r="Q16" s="165"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54">
        <v>10</v>
      </c>
      <c r="S16" s="15" t="s">
        <v>152</v>
      </c>
      <c r="T16" s="174"/>
      <c r="U16" s="168" t="str">
        <f t="shared" si="3"/>
        <v>Probabilidad</v>
      </c>
      <c r="V16" s="169" t="s">
        <v>66</v>
      </c>
      <c r="W16" s="169" t="s">
        <v>67</v>
      </c>
      <c r="X16" s="170" t="str">
        <f t="shared" si="0"/>
        <v>40%</v>
      </c>
      <c r="Y16" s="169" t="s">
        <v>68</v>
      </c>
      <c r="Z16" s="169" t="s">
        <v>69</v>
      </c>
      <c r="AA16" s="169" t="s">
        <v>70</v>
      </c>
      <c r="AB16" s="171">
        <f t="shared" si="4"/>
        <v>0.36</v>
      </c>
      <c r="AC16" s="172" t="str">
        <f t="shared" si="5"/>
        <v>Baja</v>
      </c>
      <c r="AD16" s="170">
        <f t="shared" si="6"/>
        <v>0.36</v>
      </c>
      <c r="AE16" s="172" t="str">
        <f t="shared" si="7"/>
        <v>Moderado</v>
      </c>
      <c r="AF16" s="170">
        <f t="shared" si="8"/>
        <v>0.6</v>
      </c>
      <c r="AG16" s="173" t="str">
        <f t="shared" si="9"/>
        <v>Moderado</v>
      </c>
      <c r="AH16" s="169" t="s">
        <v>71</v>
      </c>
      <c r="AI16" s="97" t="str">
        <f>+IF(OR(AG16="Moderado",AG16="bajo"),[2]Listas!$D$2,[2]Listas!$D$3)</f>
        <v>Se puede aceptar el riesgo no es necesario adoptar medidas adicionales que reduzcan su probabilidad e impacto.</v>
      </c>
      <c r="AJ16" s="122"/>
      <c r="AK16" s="123"/>
      <c r="AL16" s="124"/>
      <c r="AM16" s="125"/>
      <c r="AN16" s="123"/>
      <c r="AO16" s="124"/>
      <c r="AP16" s="123"/>
      <c r="AQ16" s="124"/>
      <c r="AR16" s="42"/>
      <c r="AS16" s="42"/>
      <c r="AT16" s="42"/>
      <c r="AU16" s="42"/>
      <c r="AV16" s="42"/>
      <c r="AW16" s="42"/>
      <c r="AX16" s="42"/>
      <c r="AY16" s="42"/>
      <c r="AZ16" s="42"/>
      <c r="BA16" s="42"/>
      <c r="BB16" s="42"/>
      <c r="BC16" s="42"/>
    </row>
    <row r="17" spans="1:55" ht="151.5" customHeight="1" x14ac:dyDescent="0.2">
      <c r="A17" s="79" t="s">
        <v>160</v>
      </c>
      <c r="B17" s="80" t="s">
        <v>154</v>
      </c>
      <c r="C17" s="5" t="s">
        <v>155</v>
      </c>
      <c r="D17" s="6" t="s">
        <v>161</v>
      </c>
      <c r="E17" s="82" t="s">
        <v>57</v>
      </c>
      <c r="F17" s="7" t="s">
        <v>162</v>
      </c>
      <c r="G17" s="7" t="s">
        <v>163</v>
      </c>
      <c r="H17" s="82" t="s">
        <v>60</v>
      </c>
      <c r="I17" s="81" t="s">
        <v>61</v>
      </c>
      <c r="J17" s="175">
        <v>5</v>
      </c>
      <c r="K17" s="84" t="str">
        <f t="shared" si="13"/>
        <v>Baja</v>
      </c>
      <c r="L17" s="87">
        <f t="shared" si="14"/>
        <v>0.4</v>
      </c>
      <c r="M17" s="176" t="s">
        <v>94</v>
      </c>
      <c r="N17" s="87" t="str">
        <f>IF(NOT(ISERROR(MATCH(M17,_xlfn.ANCHORARRAY(#REF!),0))),#REF!&amp;"Por favor no seleccionar los criterios de impacto",M17)</f>
        <v xml:space="preserve">     El riesgo afecta la imagen de de la entidad con efecto publicitario sostenido a nivel de sector administrativo, nivel departamental o municipal</v>
      </c>
      <c r="O17" s="84" t="str">
        <f>IF(OR(N17='[2]Anexo 3 Tabla Impacto'!$C$11,N17='[2]Anexo 3 Tabla Impacto'!$D$11),"Leve",IF(OR(N17='[2]Anexo 3 Tabla Impacto'!$C$12,N17='[2]Anexo 3 Tabla Impacto'!$D$12),"Menor",IF(OR(N17='[2]Anexo 3 Tabla Impacto'!$C$13,N17='[2]Anexo 3 Tabla Impacto'!$D$13),"Moderado",IF(OR(N17='[2]Anexo 3 Tabla Impacto'!$C$14,N17='[2]Anexo 3 Tabla Impacto'!$D$14),"Mayor",IF(OR(N17='[2]Anexo 3 Tabla Impacto'!$C$15,N17='[2]Anexo 3 Tabla Impacto'!$D$15),"Catastrófico","")))))</f>
        <v>Mayor</v>
      </c>
      <c r="P17" s="85">
        <f t="shared" ref="P17:P34" si="15">IF(O17="","",IF(O17="Leve",0.2,IF(O17="Menor",0.4,IF(O17="Moderado",0.6,IF(O17="Mayor",0.8,IF(O17="Catastrófico",1,))))))</f>
        <v>0.8</v>
      </c>
      <c r="Q17" s="88" t="str">
        <f t="shared" ref="Q17:Q34" si="16">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Alto</v>
      </c>
      <c r="R17" s="79">
        <v>10</v>
      </c>
      <c r="S17" s="89" t="s">
        <v>164</v>
      </c>
      <c r="T17" s="89"/>
      <c r="U17" s="91" t="str">
        <f t="shared" si="3"/>
        <v>Probabilidad</v>
      </c>
      <c r="V17" s="92" t="s">
        <v>66</v>
      </c>
      <c r="W17" s="92" t="s">
        <v>67</v>
      </c>
      <c r="X17" s="93" t="str">
        <f t="shared" si="0"/>
        <v>40%</v>
      </c>
      <c r="Y17" s="92" t="s">
        <v>68</v>
      </c>
      <c r="Z17" s="92" t="s">
        <v>69</v>
      </c>
      <c r="AA17" s="92" t="s">
        <v>70</v>
      </c>
      <c r="AB17" s="94">
        <f t="shared" si="4"/>
        <v>0.24</v>
      </c>
      <c r="AC17" s="95" t="str">
        <f t="shared" si="5"/>
        <v>Baja</v>
      </c>
      <c r="AD17" s="93">
        <f t="shared" si="6"/>
        <v>0.24</v>
      </c>
      <c r="AE17" s="95" t="str">
        <f t="shared" si="7"/>
        <v>Mayor</v>
      </c>
      <c r="AF17" s="93">
        <f t="shared" si="8"/>
        <v>0.8</v>
      </c>
      <c r="AG17" s="96" t="str">
        <f t="shared" si="9"/>
        <v>Alto</v>
      </c>
      <c r="AH17" s="92" t="s">
        <v>71</v>
      </c>
      <c r="AI17" s="97" t="str">
        <f>+IF(OR(AG17="Moderado",AG17="bajo"),[2]Listas!$D$2,[2]Listas!$D$3)</f>
        <v>Reduzca la probabilidad o impacto implementando acciones preventivas diferentes a los controles en un plan de tratamiento que identifique actividad, con fecha, responsable. También puede compartir o transferir el riesgo.</v>
      </c>
      <c r="AJ17" s="98"/>
      <c r="AK17" s="99"/>
      <c r="AL17" s="100"/>
      <c r="AM17" s="101"/>
      <c r="AN17" s="99"/>
      <c r="AO17" s="100"/>
      <c r="AP17" s="99"/>
      <c r="AQ17" s="100"/>
      <c r="AR17" s="42"/>
      <c r="AS17" s="42"/>
      <c r="AT17" s="42"/>
      <c r="AU17" s="42"/>
      <c r="AV17" s="42"/>
      <c r="AW17" s="42"/>
      <c r="AX17" s="42"/>
      <c r="AY17" s="42"/>
      <c r="AZ17" s="42"/>
      <c r="BA17" s="42"/>
      <c r="BB17" s="42"/>
      <c r="BC17" s="42"/>
    </row>
    <row r="18" spans="1:55" ht="151.5" customHeight="1" x14ac:dyDescent="0.2">
      <c r="A18" s="103" t="s">
        <v>165</v>
      </c>
      <c r="B18" s="150" t="s">
        <v>166</v>
      </c>
      <c r="C18" s="1" t="s">
        <v>167</v>
      </c>
      <c r="D18" s="2" t="s">
        <v>168</v>
      </c>
      <c r="E18" s="107" t="s">
        <v>57</v>
      </c>
      <c r="F18" s="3" t="s">
        <v>169</v>
      </c>
      <c r="G18" s="3" t="s">
        <v>170</v>
      </c>
      <c r="H18" s="107" t="s">
        <v>60</v>
      </c>
      <c r="I18" s="106" t="s">
        <v>61</v>
      </c>
      <c r="J18" s="151">
        <v>10</v>
      </c>
      <c r="K18" s="109" t="str">
        <f t="shared" si="13"/>
        <v>Baja</v>
      </c>
      <c r="L18" s="112">
        <f t="shared" si="14"/>
        <v>0.4</v>
      </c>
      <c r="M18" s="152" t="s">
        <v>62</v>
      </c>
      <c r="N18" s="112" t="str">
        <f>IF(NOT(ISERROR(MATCH(M18,_xlfn.ANCHORARRAY(#REF!),0))),L25&amp;"Por favor no seleccionar los criterios de impacto",M18)</f>
        <v xml:space="preserve">     El riesgo afecta la imagen de la entidad con algunos usuarios de relevancia frente al logro de los objetivos</v>
      </c>
      <c r="O18" s="109" t="str">
        <f>IF(OR(N18='[2]Anexo 3 Tabla Impacto'!$C$11,N18='[2]Anexo 3 Tabla Impacto'!$D$11),"Leve",IF(OR(N18='[2]Anexo 3 Tabla Impacto'!$C$12,N18='[2]Anexo 3 Tabla Impacto'!$D$12),"Menor",IF(OR(N18='[2]Anexo 3 Tabla Impacto'!$C$13,N18='[2]Anexo 3 Tabla Impacto'!$D$13),"Moderado",IF(OR(N18='[2]Anexo 3 Tabla Impacto'!$C$14,N18='[2]Anexo 3 Tabla Impacto'!$D$14),"Mayor",IF(OR(N18='[2]Anexo 3 Tabla Impacto'!$C$15,N18='[2]Anexo 3 Tabla Impacto'!$D$15),"Catastrófico","")))))</f>
        <v>Moderado</v>
      </c>
      <c r="P18" s="110">
        <f t="shared" si="15"/>
        <v>0.6</v>
      </c>
      <c r="Q18" s="113" t="str">
        <f t="shared" si="16"/>
        <v>Moderado</v>
      </c>
      <c r="R18" s="103">
        <v>10</v>
      </c>
      <c r="S18" s="4" t="s">
        <v>171</v>
      </c>
      <c r="T18" s="114"/>
      <c r="U18" s="116" t="str">
        <f t="shared" si="3"/>
        <v>Probabilidad</v>
      </c>
      <c r="V18" s="117" t="s">
        <v>66</v>
      </c>
      <c r="W18" s="117" t="s">
        <v>67</v>
      </c>
      <c r="X18" s="118" t="str">
        <f t="shared" si="0"/>
        <v>40%</v>
      </c>
      <c r="Y18" s="117" t="s">
        <v>68</v>
      </c>
      <c r="Z18" s="117" t="s">
        <v>69</v>
      </c>
      <c r="AA18" s="117" t="s">
        <v>70</v>
      </c>
      <c r="AB18" s="119">
        <f t="shared" si="4"/>
        <v>0.24</v>
      </c>
      <c r="AC18" s="120" t="str">
        <f t="shared" si="5"/>
        <v>Baja</v>
      </c>
      <c r="AD18" s="118">
        <f t="shared" si="6"/>
        <v>0.24</v>
      </c>
      <c r="AE18" s="120" t="str">
        <f t="shared" si="7"/>
        <v>Moderado</v>
      </c>
      <c r="AF18" s="118">
        <f t="shared" si="8"/>
        <v>0.6</v>
      </c>
      <c r="AG18" s="121" t="str">
        <f t="shared" si="9"/>
        <v>Moderado</v>
      </c>
      <c r="AH18" s="117" t="s">
        <v>71</v>
      </c>
      <c r="AI18" s="97" t="str">
        <f>+IF(OR(AG18="Moderado",AG18="bajo"),[2]Listas!$D$2,[2]Listas!$D$3)</f>
        <v>Se puede aceptar el riesgo no es necesario adoptar medidas adicionales que reduzcan su probabilidad e impacto.</v>
      </c>
      <c r="AJ18" s="122"/>
      <c r="AK18" s="123"/>
      <c r="AL18" s="124"/>
      <c r="AM18" s="125"/>
      <c r="AN18" s="123"/>
      <c r="AO18" s="124"/>
      <c r="AP18" s="123"/>
      <c r="AQ18" s="124"/>
      <c r="AR18" s="42"/>
      <c r="AS18" s="42"/>
      <c r="AT18" s="42"/>
      <c r="AU18" s="42"/>
      <c r="AV18" s="42"/>
      <c r="AW18" s="42"/>
      <c r="AX18" s="42"/>
      <c r="AY18" s="42"/>
      <c r="AZ18" s="42"/>
      <c r="BA18" s="42"/>
      <c r="BB18" s="42"/>
      <c r="BC18" s="42"/>
    </row>
    <row r="19" spans="1:55" ht="132" customHeight="1" x14ac:dyDescent="0.2">
      <c r="A19" s="154" t="s">
        <v>176</v>
      </c>
      <c r="B19" s="156" t="s">
        <v>177</v>
      </c>
      <c r="C19" s="11" t="s">
        <v>178</v>
      </c>
      <c r="D19" s="12" t="s">
        <v>179</v>
      </c>
      <c r="E19" s="158" t="s">
        <v>57</v>
      </c>
      <c r="F19" s="13" t="s">
        <v>180</v>
      </c>
      <c r="G19" s="13" t="s">
        <v>181</v>
      </c>
      <c r="H19" s="158" t="s">
        <v>60</v>
      </c>
      <c r="I19" s="159" t="s">
        <v>61</v>
      </c>
      <c r="J19" s="177">
        <v>11</v>
      </c>
      <c r="K19" s="178" t="str">
        <f t="shared" ref="K19:K24" si="17">IF(J19&lt;=0,"",IF(J19&lt;=2,"Muy Baja",IF(J19&lt;=24,"Baja",IF(J19&lt;=500,"Media",IF(J19&lt;=5000,"Alta","Muy Alta")))))</f>
        <v>Baja</v>
      </c>
      <c r="L19" s="179">
        <f t="shared" ref="L19:L24" si="18">IF(K19="","",IF(K19="Muy Baja",0.2,IF(K19="Baja",0.4,IF(K19="Media",0.6,IF(K19="Alta",0.8,IF(K19="Muy Alta",1,))))))</f>
        <v>0.4</v>
      </c>
      <c r="M19" s="180" t="s">
        <v>62</v>
      </c>
      <c r="N19" s="181" t="str">
        <f>IF(NOT(ISERROR(MATCH(M19,_xlfn.ANCHORARRAY(#REF!),0))),L27&amp;"Por favor no seleccionar los criterios de impacto",M19)</f>
        <v xml:space="preserve">     El riesgo afecta la imagen de la entidad con algunos usuarios de relevancia frente al logro de los objetivos</v>
      </c>
      <c r="O19" s="161" t="str">
        <f>IF(OR(N19='[2]Anexo 3 Tabla Impacto'!$C$11,N19='[2]Anexo 3 Tabla Impacto'!$D$11),"Leve",IF(OR(N19='[2]Anexo 3 Tabla Impacto'!$C$12,N19='[2]Anexo 3 Tabla Impacto'!$D$12),"Menor",IF(OR(N19='[2]Anexo 3 Tabla Impacto'!$C$13,N19='[2]Anexo 3 Tabla Impacto'!$D$13),"Moderado",IF(OR(N19='[2]Anexo 3 Tabla Impacto'!$C$14,N19='[2]Anexo 3 Tabla Impacto'!$D$14),"Mayor",IF(OR(N19='[2]Anexo 3 Tabla Impacto'!$C$15,N19='[2]Anexo 3 Tabla Impacto'!$D$15),"Catastrófico","")))))</f>
        <v>Moderado</v>
      </c>
      <c r="P19" s="164">
        <f t="shared" si="15"/>
        <v>0.6</v>
      </c>
      <c r="Q19" s="165" t="str">
        <f t="shared" si="16"/>
        <v>Moderado</v>
      </c>
      <c r="R19" s="154">
        <v>10</v>
      </c>
      <c r="S19" s="15" t="s">
        <v>182</v>
      </c>
      <c r="T19" s="182"/>
      <c r="U19" s="168" t="str">
        <f t="shared" si="3"/>
        <v>Probabilidad</v>
      </c>
      <c r="V19" s="169" t="s">
        <v>66</v>
      </c>
      <c r="W19" s="169" t="s">
        <v>67</v>
      </c>
      <c r="X19" s="170" t="str">
        <f t="shared" si="0"/>
        <v>40%</v>
      </c>
      <c r="Y19" s="169" t="s">
        <v>68</v>
      </c>
      <c r="Z19" s="169" t="s">
        <v>69</v>
      </c>
      <c r="AA19" s="169" t="s">
        <v>70</v>
      </c>
      <c r="AB19" s="171">
        <f t="shared" si="4"/>
        <v>0.24</v>
      </c>
      <c r="AC19" s="172" t="str">
        <f t="shared" si="5"/>
        <v>Baja</v>
      </c>
      <c r="AD19" s="170">
        <f t="shared" si="6"/>
        <v>0.24</v>
      </c>
      <c r="AE19" s="172" t="str">
        <f t="shared" si="7"/>
        <v>Moderado</v>
      </c>
      <c r="AF19" s="170">
        <f t="shared" si="8"/>
        <v>0.6</v>
      </c>
      <c r="AG19" s="173" t="str">
        <f t="shared" si="9"/>
        <v>Moderado</v>
      </c>
      <c r="AH19" s="169" t="s">
        <v>71</v>
      </c>
      <c r="AI19" s="97" t="str">
        <f>+IF(OR(AG19="Moderado",AG19="bajo"),[2]Listas!$D$2,[2]Listas!$D$3)</f>
        <v>Se puede aceptar el riesgo no es necesario adoptar medidas adicionales que reduzcan su probabilidad e impacto.</v>
      </c>
      <c r="AJ19" s="122"/>
      <c r="AK19" s="123"/>
      <c r="AL19" s="124"/>
      <c r="AM19" s="125"/>
      <c r="AN19" s="123"/>
      <c r="AO19" s="124"/>
      <c r="AP19" s="123"/>
      <c r="AQ19" s="124"/>
      <c r="AR19" s="42"/>
      <c r="AS19" s="42"/>
      <c r="AT19" s="42"/>
      <c r="AU19" s="42"/>
      <c r="AV19" s="42"/>
      <c r="AW19" s="42"/>
      <c r="AX19" s="42"/>
      <c r="AY19" s="42"/>
      <c r="AZ19" s="42"/>
      <c r="BA19" s="42"/>
      <c r="BB19" s="42"/>
      <c r="BC19" s="42"/>
    </row>
    <row r="20" spans="1:55" ht="151.5" customHeight="1" x14ac:dyDescent="0.2">
      <c r="A20" s="79" t="s">
        <v>188</v>
      </c>
      <c r="B20" s="80" t="s">
        <v>177</v>
      </c>
      <c r="C20" s="5" t="s">
        <v>178</v>
      </c>
      <c r="D20" s="6" t="s">
        <v>189</v>
      </c>
      <c r="E20" s="82" t="s">
        <v>57</v>
      </c>
      <c r="F20" s="7" t="s">
        <v>190</v>
      </c>
      <c r="G20" s="7" t="s">
        <v>191</v>
      </c>
      <c r="H20" s="82" t="s">
        <v>60</v>
      </c>
      <c r="I20" s="81" t="s">
        <v>61</v>
      </c>
      <c r="J20" s="177">
        <v>13</v>
      </c>
      <c r="K20" s="178" t="str">
        <f t="shared" si="17"/>
        <v>Baja</v>
      </c>
      <c r="L20" s="179">
        <f t="shared" si="18"/>
        <v>0.4</v>
      </c>
      <c r="M20" s="180" t="s">
        <v>62</v>
      </c>
      <c r="N20" s="181" t="str">
        <f>IF(NOT(ISERROR(MATCH(M20,_xlfn.ANCHORARRAY(#REF!),0))),L29&amp;"Por favor no seleccionar los criterios de impacto",M20)</f>
        <v xml:space="preserve">     El riesgo afecta la imagen de la entidad con algunos usuarios de relevancia frente al logro de los objetivos</v>
      </c>
      <c r="O20" s="84" t="str">
        <f>IF(OR(N20='[2]Anexo 3 Tabla Impacto'!$C$11,N20='[2]Anexo 3 Tabla Impacto'!$D$11),"Leve",IF(OR(N20='[2]Anexo 3 Tabla Impacto'!$C$12,N20='[2]Anexo 3 Tabla Impacto'!$D$12),"Menor",IF(OR(N20='[2]Anexo 3 Tabla Impacto'!$C$13,N20='[2]Anexo 3 Tabla Impacto'!$D$13),"Moderado",IF(OR(N20='[2]Anexo 3 Tabla Impacto'!$C$14,N20='[2]Anexo 3 Tabla Impacto'!$D$14),"Mayor",IF(OR(N20='[2]Anexo 3 Tabla Impacto'!$C$15,N20='[2]Anexo 3 Tabla Impacto'!$D$15),"Catastrófico","")))))</f>
        <v>Moderado</v>
      </c>
      <c r="P20" s="85">
        <f t="shared" si="15"/>
        <v>0.6</v>
      </c>
      <c r="Q20" s="88" t="str">
        <f t="shared" si="16"/>
        <v>Moderado</v>
      </c>
      <c r="R20" s="79">
        <v>10</v>
      </c>
      <c r="S20" s="9" t="s">
        <v>192</v>
      </c>
      <c r="T20" s="183"/>
      <c r="U20" s="91" t="str">
        <f t="shared" si="3"/>
        <v>Probabilidad</v>
      </c>
      <c r="V20" s="92" t="s">
        <v>193</v>
      </c>
      <c r="W20" s="92" t="s">
        <v>67</v>
      </c>
      <c r="X20" s="93" t="str">
        <f t="shared" si="0"/>
        <v>30%</v>
      </c>
      <c r="Y20" s="92" t="s">
        <v>68</v>
      </c>
      <c r="Z20" s="92" t="s">
        <v>69</v>
      </c>
      <c r="AA20" s="92" t="s">
        <v>70</v>
      </c>
      <c r="AB20" s="94">
        <f t="shared" si="4"/>
        <v>0.28000000000000003</v>
      </c>
      <c r="AC20" s="95" t="str">
        <f t="shared" si="5"/>
        <v>Baja</v>
      </c>
      <c r="AD20" s="93">
        <f t="shared" si="6"/>
        <v>0.28000000000000003</v>
      </c>
      <c r="AE20" s="95" t="str">
        <f t="shared" si="7"/>
        <v>Moderado</v>
      </c>
      <c r="AF20" s="93">
        <f t="shared" si="8"/>
        <v>0.6</v>
      </c>
      <c r="AG20" s="96" t="str">
        <f t="shared" si="9"/>
        <v>Moderado</v>
      </c>
      <c r="AH20" s="92" t="s">
        <v>71</v>
      </c>
      <c r="AI20" s="97" t="str">
        <f>+IF(OR(AG20="Moderado",AG20="bajo"),[2]Listas!$D$2,[2]Listas!$D$3)</f>
        <v>Se puede aceptar el riesgo no es necesario adoptar medidas adicionales que reduzcan su probabilidad e impacto.</v>
      </c>
      <c r="AJ20" s="98"/>
      <c r="AK20" s="99"/>
      <c r="AL20" s="100"/>
      <c r="AM20" s="101"/>
      <c r="AN20" s="99"/>
      <c r="AO20" s="100"/>
      <c r="AP20" s="99"/>
      <c r="AQ20" s="100"/>
      <c r="AR20" s="42"/>
      <c r="AS20" s="42"/>
      <c r="AT20" s="42"/>
      <c r="AU20" s="42"/>
      <c r="AV20" s="42"/>
      <c r="AW20" s="42"/>
      <c r="AX20" s="42"/>
      <c r="AY20" s="42"/>
      <c r="AZ20" s="42"/>
      <c r="BA20" s="42"/>
      <c r="BB20" s="42"/>
      <c r="BC20" s="42"/>
    </row>
    <row r="21" spans="1:55" ht="151.5" customHeight="1" x14ac:dyDescent="0.2">
      <c r="A21" s="103" t="s">
        <v>194</v>
      </c>
      <c r="B21" s="150" t="s">
        <v>195</v>
      </c>
      <c r="C21" s="1" t="s">
        <v>196</v>
      </c>
      <c r="D21" s="2" t="s">
        <v>197</v>
      </c>
      <c r="E21" s="184" t="s">
        <v>75</v>
      </c>
      <c r="F21" s="3" t="s">
        <v>198</v>
      </c>
      <c r="G21" s="3" t="s">
        <v>199</v>
      </c>
      <c r="H21" s="107" t="s">
        <v>60</v>
      </c>
      <c r="I21" s="184" t="s">
        <v>61</v>
      </c>
      <c r="J21" s="177">
        <v>250</v>
      </c>
      <c r="K21" s="178" t="str">
        <f t="shared" si="17"/>
        <v>Media</v>
      </c>
      <c r="L21" s="179">
        <f t="shared" si="18"/>
        <v>0.6</v>
      </c>
      <c r="M21" s="180" t="s">
        <v>77</v>
      </c>
      <c r="N21" s="181" t="str">
        <f>IF(NOT(ISERROR(MATCH(M21,_xlfn.ANCHORARRAY(#REF!),0))),L30&amp;"Por favor no seleccionar los criterios de impacto",M21)</f>
        <v xml:space="preserve">     Entre 50 y 100 SMLMV </v>
      </c>
      <c r="O21" s="109" t="str">
        <f>IF(OR(N21='[2]Anexo 3 Tabla Impacto'!$C$11,N21='[2]Anexo 3 Tabla Impacto'!$D$11),"Leve",IF(OR(N21='[2]Anexo 3 Tabla Impacto'!$C$12,N21='[2]Anexo 3 Tabla Impacto'!$D$12),"Menor",IF(OR(N21='[2]Anexo 3 Tabla Impacto'!$C$13,N21='[2]Anexo 3 Tabla Impacto'!$D$13),"Moderado",IF(OR(N21='[2]Anexo 3 Tabla Impacto'!$C$14,N21='[2]Anexo 3 Tabla Impacto'!$D$14),"Mayor",IF(OR(N21='[2]Anexo 3 Tabla Impacto'!$C$15,N21='[2]Anexo 3 Tabla Impacto'!$D$15),"Catastrófico","")))))</f>
        <v>Moderado</v>
      </c>
      <c r="P21" s="110">
        <f t="shared" si="15"/>
        <v>0.6</v>
      </c>
      <c r="Q21" s="113" t="str">
        <f t="shared" si="16"/>
        <v>Moderado</v>
      </c>
      <c r="R21" s="103">
        <v>10</v>
      </c>
      <c r="S21" s="4" t="s">
        <v>200</v>
      </c>
      <c r="T21" s="185"/>
      <c r="U21" s="116" t="str">
        <f t="shared" si="3"/>
        <v>Probabilidad</v>
      </c>
      <c r="V21" s="117" t="s">
        <v>66</v>
      </c>
      <c r="W21" s="117" t="s">
        <v>67</v>
      </c>
      <c r="X21" s="118" t="str">
        <f t="shared" si="0"/>
        <v>40%</v>
      </c>
      <c r="Y21" s="117" t="s">
        <v>68</v>
      </c>
      <c r="Z21" s="117" t="s">
        <v>69</v>
      </c>
      <c r="AA21" s="117" t="s">
        <v>70</v>
      </c>
      <c r="AB21" s="119">
        <f t="shared" si="4"/>
        <v>0.36</v>
      </c>
      <c r="AC21" s="120" t="str">
        <f t="shared" si="5"/>
        <v>Baja</v>
      </c>
      <c r="AD21" s="118">
        <f t="shared" si="6"/>
        <v>0.36</v>
      </c>
      <c r="AE21" s="120" t="str">
        <f t="shared" si="7"/>
        <v>Moderado</v>
      </c>
      <c r="AF21" s="118">
        <f t="shared" si="8"/>
        <v>0.6</v>
      </c>
      <c r="AG21" s="121" t="str">
        <f t="shared" si="9"/>
        <v>Moderado</v>
      </c>
      <c r="AH21" s="117" t="s">
        <v>71</v>
      </c>
      <c r="AI21" s="97" t="str">
        <f>+IF(OR(AG21="Moderado",AG21="bajo"),[2]Listas!$D$2,[2]Listas!$D$3)</f>
        <v>Se puede aceptar el riesgo no es necesario adoptar medidas adicionales que reduzcan su probabilidad e impacto.</v>
      </c>
      <c r="AJ21" s="122"/>
      <c r="AK21" s="123"/>
      <c r="AL21" s="124"/>
      <c r="AM21" s="125"/>
      <c r="AN21" s="123"/>
      <c r="AO21" s="124"/>
      <c r="AP21" s="123"/>
      <c r="AQ21" s="124"/>
      <c r="AR21" s="42"/>
      <c r="AS21" s="42"/>
      <c r="AT21" s="42"/>
      <c r="AU21" s="42"/>
      <c r="AV21" s="42"/>
      <c r="AW21" s="42"/>
      <c r="AX21" s="42"/>
      <c r="AY21" s="42"/>
      <c r="AZ21" s="42"/>
      <c r="BA21" s="42"/>
      <c r="BB21" s="42"/>
      <c r="BC21" s="42"/>
    </row>
    <row r="22" spans="1:55" ht="151.5" customHeight="1" x14ac:dyDescent="0.2">
      <c r="A22" s="79" t="s">
        <v>211</v>
      </c>
      <c r="B22" s="80" t="s">
        <v>206</v>
      </c>
      <c r="C22" s="5" t="s">
        <v>207</v>
      </c>
      <c r="D22" s="6" t="s">
        <v>212</v>
      </c>
      <c r="E22" s="186" t="s">
        <v>57</v>
      </c>
      <c r="F22" s="7" t="s">
        <v>213</v>
      </c>
      <c r="G22" s="7" t="s">
        <v>214</v>
      </c>
      <c r="H22" s="82" t="s">
        <v>60</v>
      </c>
      <c r="I22" s="186" t="s">
        <v>215</v>
      </c>
      <c r="J22" s="8">
        <v>365</v>
      </c>
      <c r="K22" s="178" t="str">
        <f t="shared" si="17"/>
        <v>Media</v>
      </c>
      <c r="L22" s="179">
        <f t="shared" si="18"/>
        <v>0.6</v>
      </c>
      <c r="M22" s="187" t="s">
        <v>216</v>
      </c>
      <c r="N22" s="181" t="str">
        <f>IF(NOT(ISERROR(MATCH(M22,_xlfn.ANCHORARRAY(#REF!),0))),L32&amp;"Por favor no seleccionar los criterios de impacto",M22)</f>
        <v xml:space="preserve">     El riesgo afecta la imagen de la entidad internamente, de conocimiento general, nivel interno, de junta dircetiva y accionistas y/o de provedores</v>
      </c>
      <c r="O22" s="178" t="str">
        <f>IF(OR(N22='[2]Anexo 3 Tabla Impacto'!$C$11,N22='[2]Anexo 3 Tabla Impacto'!$D$11),"Leve",IF(OR(N22='[2]Anexo 3 Tabla Impacto'!$C$12,N22='[2]Anexo 3 Tabla Impacto'!$D$12),"Menor",IF(OR(N22='[2]Anexo 3 Tabla Impacto'!$C$13,N22='[2]Anexo 3 Tabla Impacto'!$D$13),"Moderado",IF(OR(N22='[2]Anexo 3 Tabla Impacto'!$C$14,N22='[2]Anexo 3 Tabla Impacto'!$D$14),"Mayor",IF(OR(N22='[2]Anexo 3 Tabla Impacto'!$C$15,N22='[2]Anexo 3 Tabla Impacto'!$D$15),"Catastrófico","")))))</f>
        <v>Menor</v>
      </c>
      <c r="P22" s="181">
        <f t="shared" si="15"/>
        <v>0.4</v>
      </c>
      <c r="Q22" s="188" t="str">
        <f t="shared" si="16"/>
        <v>Moderado</v>
      </c>
      <c r="R22" s="79">
        <v>10</v>
      </c>
      <c r="S22" s="9" t="s">
        <v>217</v>
      </c>
      <c r="T22" s="183" t="s">
        <v>218</v>
      </c>
      <c r="U22" s="91" t="str">
        <f t="shared" si="3"/>
        <v>Probabilidad</v>
      </c>
      <c r="V22" s="92" t="s">
        <v>66</v>
      </c>
      <c r="W22" s="92" t="s">
        <v>67</v>
      </c>
      <c r="X22" s="93" t="str">
        <f t="shared" si="0"/>
        <v>40%</v>
      </c>
      <c r="Y22" s="92" t="s">
        <v>68</v>
      </c>
      <c r="Z22" s="92" t="s">
        <v>69</v>
      </c>
      <c r="AA22" s="92" t="s">
        <v>70</v>
      </c>
      <c r="AB22" s="94">
        <f t="shared" si="4"/>
        <v>0.36</v>
      </c>
      <c r="AC22" s="95" t="str">
        <f t="shared" si="5"/>
        <v>Baja</v>
      </c>
      <c r="AD22" s="93">
        <f t="shared" si="6"/>
        <v>0.36</v>
      </c>
      <c r="AE22" s="95" t="str">
        <f t="shared" si="7"/>
        <v>Menor</v>
      </c>
      <c r="AF22" s="93">
        <f t="shared" si="8"/>
        <v>0.4</v>
      </c>
      <c r="AG22" s="96" t="str">
        <f t="shared" si="9"/>
        <v>Moderado</v>
      </c>
      <c r="AH22" s="92" t="s">
        <v>71</v>
      </c>
      <c r="AI22" s="97" t="str">
        <f>+IF(OR(AG22="Moderado",AG22="bajo"),[2]Listas!$D$2,[2]Listas!$D$3)</f>
        <v>Se puede aceptar el riesgo no es necesario adoptar medidas adicionales que reduzcan su probabilidad e impacto.</v>
      </c>
      <c r="AJ22" s="98"/>
      <c r="AK22" s="99"/>
      <c r="AL22" s="100"/>
      <c r="AM22" s="101"/>
      <c r="AN22" s="99"/>
      <c r="AO22" s="100"/>
      <c r="AP22" s="99"/>
      <c r="AQ22" s="100"/>
      <c r="AR22" s="42"/>
      <c r="AS22" s="42"/>
      <c r="AT22" s="42"/>
      <c r="AU22" s="42"/>
      <c r="AV22" s="42"/>
      <c r="AW22" s="42"/>
      <c r="AX22" s="42"/>
      <c r="AY22" s="42"/>
      <c r="AZ22" s="42"/>
      <c r="BA22" s="42"/>
      <c r="BB22" s="42"/>
      <c r="BC22" s="42"/>
    </row>
    <row r="23" spans="1:55" ht="151.5" customHeight="1" x14ac:dyDescent="0.2">
      <c r="A23" s="103" t="s">
        <v>219</v>
      </c>
      <c r="B23" s="150" t="s">
        <v>206</v>
      </c>
      <c r="C23" s="1" t="s">
        <v>207</v>
      </c>
      <c r="D23" s="2" t="s">
        <v>220</v>
      </c>
      <c r="E23" s="184" t="s">
        <v>57</v>
      </c>
      <c r="F23" s="3" t="s">
        <v>221</v>
      </c>
      <c r="G23" s="3" t="s">
        <v>222</v>
      </c>
      <c r="H23" s="107" t="s">
        <v>60</v>
      </c>
      <c r="I23" s="184" t="s">
        <v>215</v>
      </c>
      <c r="J23" s="10">
        <v>365</v>
      </c>
      <c r="K23" s="178" t="str">
        <f t="shared" si="17"/>
        <v>Media</v>
      </c>
      <c r="L23" s="179">
        <f t="shared" si="18"/>
        <v>0.6</v>
      </c>
      <c r="M23" s="180" t="s">
        <v>216</v>
      </c>
      <c r="N23" s="181" t="str">
        <f>IF(NOT(ISERROR(MATCH(M23,_xlfn.ANCHORARRAY(#REF!),0))),#REF!&amp;"Por favor no seleccionar los criterios de impacto",M23)</f>
        <v xml:space="preserve">     El riesgo afecta la imagen de la entidad internamente, de conocimiento general, nivel interno, de junta dircetiva y accionistas y/o de provedores</v>
      </c>
      <c r="O23" s="189" t="str">
        <f>IF(OR(N23='[2]Anexo 3 Tabla Impacto'!$C$11,N23='[2]Anexo 3 Tabla Impacto'!$D$11),"Leve",IF(OR(N23='[2]Anexo 3 Tabla Impacto'!$C$12,N23='[2]Anexo 3 Tabla Impacto'!$D$12),"Menor",IF(OR(N23='[2]Anexo 3 Tabla Impacto'!$C$13,N23='[2]Anexo 3 Tabla Impacto'!$D$13),"Moderado",IF(OR(N23='[2]Anexo 3 Tabla Impacto'!$C$14,N23='[2]Anexo 3 Tabla Impacto'!$D$14),"Mayor",IF(OR(N23='[2]Anexo 3 Tabla Impacto'!$C$15,N23='[2]Anexo 3 Tabla Impacto'!$D$15),"Catastrófico","")))))</f>
        <v>Menor</v>
      </c>
      <c r="P23" s="190">
        <f t="shared" si="15"/>
        <v>0.4</v>
      </c>
      <c r="Q23" s="191" t="str">
        <f t="shared" si="16"/>
        <v>Moderado</v>
      </c>
      <c r="R23" s="103">
        <v>10</v>
      </c>
      <c r="S23" s="4" t="s">
        <v>223</v>
      </c>
      <c r="T23" s="192"/>
      <c r="U23" s="116" t="str">
        <f t="shared" si="3"/>
        <v>Probabilidad</v>
      </c>
      <c r="V23" s="117" t="s">
        <v>66</v>
      </c>
      <c r="W23" s="117" t="s">
        <v>67</v>
      </c>
      <c r="X23" s="118" t="str">
        <f t="shared" si="0"/>
        <v>40%</v>
      </c>
      <c r="Y23" s="117" t="s">
        <v>68</v>
      </c>
      <c r="Z23" s="117" t="s">
        <v>69</v>
      </c>
      <c r="AA23" s="117" t="s">
        <v>70</v>
      </c>
      <c r="AB23" s="119">
        <f t="shared" si="4"/>
        <v>0.36</v>
      </c>
      <c r="AC23" s="120" t="str">
        <f t="shared" si="5"/>
        <v>Baja</v>
      </c>
      <c r="AD23" s="118">
        <f t="shared" si="6"/>
        <v>0.36</v>
      </c>
      <c r="AE23" s="120" t="str">
        <f t="shared" si="7"/>
        <v>Menor</v>
      </c>
      <c r="AF23" s="118">
        <f t="shared" si="8"/>
        <v>0.4</v>
      </c>
      <c r="AG23" s="121" t="str">
        <f t="shared" si="9"/>
        <v>Moderado</v>
      </c>
      <c r="AH23" s="117" t="s">
        <v>71</v>
      </c>
      <c r="AI23" s="97" t="str">
        <f>+IF(OR(AG23="Moderado",AG23="bajo"),[2]Listas!$D$2,[2]Listas!$D$3)</f>
        <v>Se puede aceptar el riesgo no es necesario adoptar medidas adicionales que reduzcan su probabilidad e impacto.</v>
      </c>
      <c r="AJ23" s="122"/>
      <c r="AK23" s="123"/>
      <c r="AL23" s="124"/>
      <c r="AM23" s="125"/>
      <c r="AN23" s="123"/>
      <c r="AO23" s="124"/>
      <c r="AP23" s="123"/>
      <c r="AQ23" s="124"/>
      <c r="AR23" s="42"/>
      <c r="AS23" s="42"/>
      <c r="AT23" s="42"/>
      <c r="AU23" s="42"/>
      <c r="AV23" s="42"/>
      <c r="AW23" s="42"/>
      <c r="AX23" s="42"/>
      <c r="AY23" s="42"/>
      <c r="AZ23" s="42"/>
      <c r="BA23" s="42"/>
      <c r="BB23" s="42"/>
      <c r="BC23" s="42"/>
    </row>
    <row r="24" spans="1:55" ht="151.5" customHeight="1" x14ac:dyDescent="0.2">
      <c r="A24" s="154" t="s">
        <v>230</v>
      </c>
      <c r="B24" s="156" t="s">
        <v>225</v>
      </c>
      <c r="C24" s="11" t="s">
        <v>226</v>
      </c>
      <c r="D24" s="12" t="s">
        <v>231</v>
      </c>
      <c r="E24" s="184" t="s">
        <v>57</v>
      </c>
      <c r="F24" s="13" t="s">
        <v>232</v>
      </c>
      <c r="G24" s="13" t="s">
        <v>233</v>
      </c>
      <c r="H24" s="158" t="s">
        <v>60</v>
      </c>
      <c r="I24" s="184" t="s">
        <v>61</v>
      </c>
      <c r="J24" s="14">
        <v>9000</v>
      </c>
      <c r="K24" s="178" t="str">
        <f t="shared" si="17"/>
        <v>Muy Alta</v>
      </c>
      <c r="L24" s="179">
        <f t="shared" si="18"/>
        <v>1</v>
      </c>
      <c r="M24" s="180" t="s">
        <v>94</v>
      </c>
      <c r="N24" s="181" t="str">
        <f>IF(NOT(ISERROR(MATCH(M24,_xlfn.ANCHORARRAY(#REF!),0))),L34&amp;"Por favor no seleccionar los criterios de impacto",M24)</f>
        <v xml:space="preserve">     El riesgo afecta la imagen de de la entidad con efecto publicitario sostenido a nivel de sector administrativo, nivel departamental o municipal</v>
      </c>
      <c r="O24" s="178" t="str">
        <f>IF(OR(N24='[2]Anexo 3 Tabla Impacto'!$C$11,N24='[2]Anexo 3 Tabla Impacto'!$D$11),"Leve",IF(OR(N24='[2]Anexo 3 Tabla Impacto'!$C$12,N24='[2]Anexo 3 Tabla Impacto'!$D$12),"Menor",IF(OR(N24='[2]Anexo 3 Tabla Impacto'!$C$13,N24='[2]Anexo 3 Tabla Impacto'!$D$13),"Moderado",IF(OR(N24='[2]Anexo 3 Tabla Impacto'!$C$14,N24='[2]Anexo 3 Tabla Impacto'!$D$14),"Mayor",IF(OR(N24='[2]Anexo 3 Tabla Impacto'!$C$15,N24='[2]Anexo 3 Tabla Impacto'!$D$15),"Catastrófico","")))))</f>
        <v>Mayor</v>
      </c>
      <c r="P24" s="181">
        <f t="shared" si="15"/>
        <v>0.8</v>
      </c>
      <c r="Q24" s="188" t="str">
        <f t="shared" si="16"/>
        <v>Alto</v>
      </c>
      <c r="R24" s="154">
        <v>10</v>
      </c>
      <c r="S24" s="15" t="s">
        <v>234</v>
      </c>
      <c r="T24" s="182"/>
      <c r="U24" s="168" t="str">
        <f t="shared" si="3"/>
        <v>Probabilidad</v>
      </c>
      <c r="V24" s="169" t="s">
        <v>66</v>
      </c>
      <c r="W24" s="169" t="s">
        <v>67</v>
      </c>
      <c r="X24" s="170" t="str">
        <f t="shared" si="0"/>
        <v>40%</v>
      </c>
      <c r="Y24" s="169" t="s">
        <v>68</v>
      </c>
      <c r="Z24" s="169" t="s">
        <v>69</v>
      </c>
      <c r="AA24" s="169" t="s">
        <v>70</v>
      </c>
      <c r="AB24" s="171">
        <f t="shared" si="4"/>
        <v>0.6</v>
      </c>
      <c r="AC24" s="172" t="str">
        <f t="shared" si="5"/>
        <v>Media</v>
      </c>
      <c r="AD24" s="170">
        <f t="shared" si="6"/>
        <v>0.6</v>
      </c>
      <c r="AE24" s="172" t="str">
        <f t="shared" si="7"/>
        <v>Mayor</v>
      </c>
      <c r="AF24" s="170">
        <f t="shared" si="8"/>
        <v>0.8</v>
      </c>
      <c r="AG24" s="173" t="str">
        <f t="shared" si="9"/>
        <v>Alto</v>
      </c>
      <c r="AH24" s="169" t="s">
        <v>71</v>
      </c>
      <c r="AI24" s="97" t="str">
        <f>+IF(OR(AG24="Moderado",AG24="bajo"),[2]Listas!$D$2,[2]Listas!$D$3)</f>
        <v>Reduzca la probabilidad o impacto implementando acciones preventivas diferentes a los controles en un plan de tratamiento que identifique actividad, con fecha, responsable. También puede compartir o transferir el riesgo.</v>
      </c>
      <c r="AJ24" s="122"/>
      <c r="AK24" s="123"/>
      <c r="AL24" s="124"/>
      <c r="AM24" s="125"/>
      <c r="AN24" s="123"/>
      <c r="AO24" s="124"/>
      <c r="AP24" s="123"/>
      <c r="AQ24" s="124"/>
      <c r="AR24" s="42"/>
      <c r="AS24" s="42"/>
      <c r="AT24" s="42"/>
      <c r="AU24" s="42"/>
      <c r="AV24" s="42"/>
      <c r="AW24" s="42"/>
      <c r="AX24" s="42"/>
      <c r="AY24" s="42"/>
      <c r="AZ24" s="42"/>
      <c r="BA24" s="42"/>
      <c r="BB24" s="42"/>
      <c r="BC24" s="42"/>
    </row>
    <row r="25" spans="1:55" ht="151.5" customHeight="1" x14ac:dyDescent="0.2">
      <c r="A25" s="79" t="s">
        <v>242</v>
      </c>
      <c r="B25" s="80" t="s">
        <v>236</v>
      </c>
      <c r="C25" s="5" t="s">
        <v>243</v>
      </c>
      <c r="D25" s="6" t="s">
        <v>244</v>
      </c>
      <c r="E25" s="186" t="s">
        <v>57</v>
      </c>
      <c r="F25" s="7" t="s">
        <v>245</v>
      </c>
      <c r="G25" s="7" t="s">
        <v>246</v>
      </c>
      <c r="H25" s="82" t="s">
        <v>60</v>
      </c>
      <c r="I25" s="186" t="s">
        <v>61</v>
      </c>
      <c r="J25" s="8">
        <v>1</v>
      </c>
      <c r="K25" s="178" t="str">
        <f>IF(J25&lt;=0,"",IF(J25&lt;=2,"Muy Baja",IF(J25&lt;=24,"Baja",IF(J25&lt;=500,"Media",IF(J25&lt;=5000,"Alta","Muy Alta")))))</f>
        <v>Muy Baja</v>
      </c>
      <c r="L25" s="181">
        <f>IF(K25="","",IF(K25="Muy Baja",0.2,IF(K25="Baja",0.4,IF(K25="Media",0.6,IF(K25="Alta",0.8,IF(K25="Muy Alta",1,))))))</f>
        <v>0.2</v>
      </c>
      <c r="M25" s="180" t="s">
        <v>62</v>
      </c>
      <c r="N25" s="181" t="str">
        <f>IF(NOT(ISERROR(MATCH(M25,'[2]Anexo 3 Tabla Impacto'!$B$221:$B$223,0))),'[2]Anexo 3 Tabla Impacto'!$F$223&amp;"Por favor no seleccionar los criterios de impacto(Afectación Económica o presupuestal y Pérdida Reputacional)",M25)</f>
        <v xml:space="preserve">     El riesgo afecta la imagen de la entidad con algunos usuarios de relevancia frente al logro de los objetivos</v>
      </c>
      <c r="O25" s="178" t="str">
        <f>IF(OR(N25='[2]Anexo 3 Tabla Impacto'!$C$11,N25='[2]Anexo 3 Tabla Impacto'!$D$11),"Leve",IF(OR(N25='[2]Anexo 3 Tabla Impacto'!$C$12,N25='[2]Anexo 3 Tabla Impacto'!$D$12),"Menor",IF(OR(N25='[2]Anexo 3 Tabla Impacto'!$C$13,N25='[2]Anexo 3 Tabla Impacto'!$D$13),"Moderado",IF(OR(N25='[2]Anexo 3 Tabla Impacto'!$C$14,N25='[2]Anexo 3 Tabla Impacto'!$D$14),"Mayor",IF(OR(N25='[2]Anexo 3 Tabla Impacto'!$C$15,N25='[2]Anexo 3 Tabla Impacto'!$D$15),"Catastrófico","")))))</f>
        <v>Moderado</v>
      </c>
      <c r="P25" s="181">
        <f t="shared" si="15"/>
        <v>0.6</v>
      </c>
      <c r="Q25" s="188" t="str">
        <f t="shared" si="16"/>
        <v>Moderado</v>
      </c>
      <c r="R25" s="79">
        <v>10</v>
      </c>
      <c r="S25" s="9" t="s">
        <v>247</v>
      </c>
      <c r="T25" s="183"/>
      <c r="U25" s="91" t="str">
        <f t="shared" si="3"/>
        <v>Probabilidad</v>
      </c>
      <c r="V25" s="92" t="s">
        <v>66</v>
      </c>
      <c r="W25" s="92" t="s">
        <v>67</v>
      </c>
      <c r="X25" s="93" t="str">
        <f t="shared" si="0"/>
        <v>40%</v>
      </c>
      <c r="Y25" s="92" t="s">
        <v>68</v>
      </c>
      <c r="Z25" s="92" t="s">
        <v>69</v>
      </c>
      <c r="AA25" s="92" t="s">
        <v>70</v>
      </c>
      <c r="AB25" s="94">
        <f t="shared" si="4"/>
        <v>0.12</v>
      </c>
      <c r="AC25" s="95" t="str">
        <f t="shared" si="5"/>
        <v>Muy Baja</v>
      </c>
      <c r="AD25" s="93">
        <f t="shared" si="6"/>
        <v>0.12</v>
      </c>
      <c r="AE25" s="95" t="str">
        <f t="shared" si="7"/>
        <v>Moderado</v>
      </c>
      <c r="AF25" s="93">
        <f t="shared" si="8"/>
        <v>0.6</v>
      </c>
      <c r="AG25" s="96" t="str">
        <f t="shared" si="9"/>
        <v>Moderado</v>
      </c>
      <c r="AH25" s="92" t="s">
        <v>71</v>
      </c>
      <c r="AI25" s="97" t="str">
        <f>+IF(OR(AG25="Moderado",AG25="bajo"),[2]Listas!$D$2,[2]Listas!$D$3)</f>
        <v>Se puede aceptar el riesgo no es necesario adoptar medidas adicionales que reduzcan su probabilidad e impacto.</v>
      </c>
      <c r="AJ25" s="98"/>
      <c r="AK25" s="99"/>
      <c r="AL25" s="100"/>
      <c r="AM25" s="101"/>
      <c r="AN25" s="99"/>
      <c r="AO25" s="100"/>
      <c r="AP25" s="99"/>
      <c r="AQ25" s="100"/>
      <c r="AR25" s="42"/>
      <c r="AS25" s="42"/>
      <c r="AT25" s="42"/>
      <c r="AU25" s="42"/>
      <c r="AV25" s="42"/>
      <c r="AW25" s="42"/>
      <c r="AX25" s="42"/>
      <c r="AY25" s="42"/>
      <c r="AZ25" s="42"/>
      <c r="BA25" s="42"/>
      <c r="BB25" s="42"/>
      <c r="BC25" s="42"/>
    </row>
    <row r="26" spans="1:55" ht="151.5" customHeight="1" x14ac:dyDescent="0.2">
      <c r="A26" s="129" t="s">
        <v>248</v>
      </c>
      <c r="B26" s="131" t="s">
        <v>236</v>
      </c>
      <c r="C26" s="16" t="s">
        <v>237</v>
      </c>
      <c r="D26" s="17" t="s">
        <v>249</v>
      </c>
      <c r="E26" s="186" t="s">
        <v>57</v>
      </c>
      <c r="F26" s="18" t="s">
        <v>250</v>
      </c>
      <c r="G26" s="18" t="s">
        <v>251</v>
      </c>
      <c r="H26" s="133" t="s">
        <v>60</v>
      </c>
      <c r="I26" s="186" t="s">
        <v>61</v>
      </c>
      <c r="J26" s="19">
        <v>12</v>
      </c>
      <c r="K26" s="189" t="str">
        <f t="shared" ref="K26:K34" si="19">IF(J26&lt;=0,"",IF(J26&lt;=2,"Muy Baja",IF(J26&lt;=24,"Baja",IF(J26&lt;=500,"Media",IF(J26&lt;=5000,"Alta","Muy Alta")))))</f>
        <v>Baja</v>
      </c>
      <c r="L26" s="190">
        <f t="shared" ref="L26:L34" si="20">IF(K26="","",IF(K26="Muy Baja",0.2,IF(K26="Baja",0.4,IF(K26="Media",0.6,IF(K26="Alta",0.8,IF(K26="Muy Alta",1,))))))</f>
        <v>0.4</v>
      </c>
      <c r="M26" s="180" t="s">
        <v>62</v>
      </c>
      <c r="N26" s="181" t="str">
        <f>IF(NOT(ISERROR(MATCH(M26,_xlfn.ANCHORARRAY(#REF!),0))),#REF!&amp;"Por favor no seleccionar los criterios de impacto",M26)</f>
        <v xml:space="preserve">     El riesgo afecta la imagen de la entidad con algunos usuarios de relevancia frente al logro de los objetivos</v>
      </c>
      <c r="O26" s="189" t="str">
        <f>IF(OR(N26='[2]Anexo 3 Tabla Impacto'!$C$11,N26='[2]Anexo 3 Tabla Impacto'!$D$11),"Leve",IF(OR(N26='[2]Anexo 3 Tabla Impacto'!$C$12,N26='[2]Anexo 3 Tabla Impacto'!$D$12),"Menor",IF(OR(N26='[2]Anexo 3 Tabla Impacto'!$C$13,N26='[2]Anexo 3 Tabla Impacto'!$D$13),"Moderado",IF(OR(N26='[2]Anexo 3 Tabla Impacto'!$C$14,N26='[2]Anexo 3 Tabla Impacto'!$D$14),"Mayor",IF(OR(N26='[2]Anexo 3 Tabla Impacto'!$C$15,N26='[2]Anexo 3 Tabla Impacto'!$D$15),"Catastrófico","")))))</f>
        <v>Moderado</v>
      </c>
      <c r="P26" s="190">
        <f t="shared" si="15"/>
        <v>0.6</v>
      </c>
      <c r="Q26" s="191" t="str">
        <f t="shared" si="16"/>
        <v>Moderado</v>
      </c>
      <c r="R26" s="129">
        <v>10</v>
      </c>
      <c r="S26" s="20" t="s">
        <v>252</v>
      </c>
      <c r="T26" s="193"/>
      <c r="U26" s="142" t="str">
        <f t="shared" si="3"/>
        <v>Probabilidad</v>
      </c>
      <c r="V26" s="143" t="s">
        <v>66</v>
      </c>
      <c r="W26" s="143" t="s">
        <v>67</v>
      </c>
      <c r="X26" s="144" t="str">
        <f t="shared" si="0"/>
        <v>40%</v>
      </c>
      <c r="Y26" s="143" t="s">
        <v>68</v>
      </c>
      <c r="Z26" s="143" t="s">
        <v>69</v>
      </c>
      <c r="AA26" s="143" t="s">
        <v>70</v>
      </c>
      <c r="AB26" s="145">
        <f t="shared" si="4"/>
        <v>0.24</v>
      </c>
      <c r="AC26" s="146" t="str">
        <f t="shared" si="5"/>
        <v>Baja</v>
      </c>
      <c r="AD26" s="144">
        <f t="shared" si="6"/>
        <v>0.24</v>
      </c>
      <c r="AE26" s="146" t="str">
        <f t="shared" si="7"/>
        <v>Moderado</v>
      </c>
      <c r="AF26" s="144">
        <f t="shared" si="8"/>
        <v>0.6</v>
      </c>
      <c r="AG26" s="147" t="str">
        <f t="shared" si="9"/>
        <v>Moderado</v>
      </c>
      <c r="AH26" s="143" t="s">
        <v>71</v>
      </c>
      <c r="AI26" s="97" t="str">
        <f>+IF(OR(AG26="Moderado",AG26="bajo"),[2]Listas!$D$2,[2]Listas!$D$3)</f>
        <v>Se puede aceptar el riesgo no es necesario adoptar medidas adicionales que reduzcan su probabilidad e impacto.</v>
      </c>
      <c r="AJ26" s="98"/>
      <c r="AK26" s="99"/>
      <c r="AL26" s="100"/>
      <c r="AM26" s="101"/>
      <c r="AN26" s="99"/>
      <c r="AO26" s="100"/>
      <c r="AP26" s="99"/>
      <c r="AQ26" s="100"/>
      <c r="AR26" s="42"/>
      <c r="AS26" s="42"/>
      <c r="AT26" s="42"/>
      <c r="AU26" s="42"/>
      <c r="AV26" s="42"/>
      <c r="AW26" s="42"/>
      <c r="AX26" s="42"/>
      <c r="AY26" s="42"/>
      <c r="AZ26" s="42"/>
      <c r="BA26" s="42"/>
      <c r="BB26" s="42"/>
      <c r="BC26" s="42"/>
    </row>
    <row r="27" spans="1:55" ht="151.5" customHeight="1" x14ac:dyDescent="0.2">
      <c r="A27" s="129" t="s">
        <v>253</v>
      </c>
      <c r="B27" s="131" t="s">
        <v>236</v>
      </c>
      <c r="C27" s="16" t="s">
        <v>237</v>
      </c>
      <c r="D27" s="17" t="s">
        <v>254</v>
      </c>
      <c r="E27" s="186" t="s">
        <v>75</v>
      </c>
      <c r="F27" s="18" t="s">
        <v>255</v>
      </c>
      <c r="G27" s="18" t="s">
        <v>256</v>
      </c>
      <c r="H27" s="133" t="s">
        <v>60</v>
      </c>
      <c r="I27" s="186" t="s">
        <v>61</v>
      </c>
      <c r="J27" s="19">
        <v>2700</v>
      </c>
      <c r="K27" s="189" t="str">
        <f t="shared" si="19"/>
        <v>Alta</v>
      </c>
      <c r="L27" s="190">
        <f t="shared" si="20"/>
        <v>0.8</v>
      </c>
      <c r="M27" s="180" t="s">
        <v>62</v>
      </c>
      <c r="N27" s="179" t="str">
        <f>IF(NOT(ISERROR(MATCH(M27,_xlfn.ANCHORARRAY(#REF!),0))),#REF!&amp;"Por favor no seleccionar los criterios de impacto",M27)</f>
        <v xml:space="preserve">     El riesgo afecta la imagen de la entidad con algunos usuarios de relevancia frente al logro de los objetivos</v>
      </c>
      <c r="O27" s="189" t="str">
        <f>IF(OR(N27='[2]Anexo 3 Tabla Impacto'!$C$11,N27='[2]Anexo 3 Tabla Impacto'!$D$11),"Leve",IF(OR(N27='[2]Anexo 3 Tabla Impacto'!$C$12,N27='[2]Anexo 3 Tabla Impacto'!$D$12),"Menor",IF(OR(N27='[2]Anexo 3 Tabla Impacto'!$C$13,N27='[2]Anexo 3 Tabla Impacto'!$D$13),"Moderado",IF(OR(N27='[2]Anexo 3 Tabla Impacto'!$C$14,N27='[2]Anexo 3 Tabla Impacto'!$D$14),"Mayor",IF(OR(N27='[2]Anexo 3 Tabla Impacto'!$C$15,N27='[2]Anexo 3 Tabla Impacto'!$D$15),"Catastrófico","")))))</f>
        <v>Moderado</v>
      </c>
      <c r="P27" s="190">
        <f t="shared" si="15"/>
        <v>0.6</v>
      </c>
      <c r="Q27" s="191" t="str">
        <f t="shared" si="16"/>
        <v>Alto</v>
      </c>
      <c r="R27" s="129">
        <v>10</v>
      </c>
      <c r="S27" s="20" t="s">
        <v>257</v>
      </c>
      <c r="T27" s="194"/>
      <c r="U27" s="142" t="str">
        <f t="shared" si="3"/>
        <v>Probabilidad</v>
      </c>
      <c r="V27" s="143" t="s">
        <v>66</v>
      </c>
      <c r="W27" s="143" t="s">
        <v>67</v>
      </c>
      <c r="X27" s="144" t="str">
        <f t="shared" si="0"/>
        <v>40%</v>
      </c>
      <c r="Y27" s="143" t="s">
        <v>68</v>
      </c>
      <c r="Z27" s="143" t="s">
        <v>69</v>
      </c>
      <c r="AA27" s="143" t="s">
        <v>70</v>
      </c>
      <c r="AB27" s="145">
        <f t="shared" si="4"/>
        <v>0.48</v>
      </c>
      <c r="AC27" s="146" t="str">
        <f t="shared" si="5"/>
        <v>Media</v>
      </c>
      <c r="AD27" s="144">
        <f t="shared" si="6"/>
        <v>0.48</v>
      </c>
      <c r="AE27" s="146" t="str">
        <f t="shared" si="7"/>
        <v>Moderado</v>
      </c>
      <c r="AF27" s="144">
        <f t="shared" si="8"/>
        <v>0.6</v>
      </c>
      <c r="AG27" s="147" t="str">
        <f t="shared" si="9"/>
        <v>Moderado</v>
      </c>
      <c r="AH27" s="143" t="s">
        <v>71</v>
      </c>
      <c r="AI27" s="97" t="str">
        <f>+IF(OR(AG27="Moderado",AG27="bajo"),[2]Listas!$D$2,[2]Listas!$D$3)</f>
        <v>Se puede aceptar el riesgo no es necesario adoptar medidas adicionales que reduzcan su probabilidad e impacto.</v>
      </c>
      <c r="AJ27" s="98"/>
      <c r="AK27" s="99"/>
      <c r="AL27" s="100"/>
      <c r="AM27" s="101"/>
      <c r="AN27" s="99"/>
      <c r="AO27" s="100"/>
      <c r="AP27" s="99"/>
      <c r="AQ27" s="100"/>
      <c r="AR27" s="42"/>
      <c r="AS27" s="42"/>
      <c r="AT27" s="42"/>
      <c r="AU27" s="42"/>
      <c r="AV27" s="42"/>
      <c r="AW27" s="42"/>
      <c r="AX27" s="42"/>
      <c r="AY27" s="42"/>
      <c r="AZ27" s="42"/>
      <c r="BA27" s="42"/>
      <c r="BB27" s="42"/>
      <c r="BC27" s="42"/>
    </row>
    <row r="28" spans="1:55" ht="151.5" customHeight="1" x14ac:dyDescent="0.2">
      <c r="A28" s="129" t="s">
        <v>258</v>
      </c>
      <c r="B28" s="131" t="s">
        <v>236</v>
      </c>
      <c r="C28" s="16" t="s">
        <v>237</v>
      </c>
      <c r="D28" s="17" t="s">
        <v>259</v>
      </c>
      <c r="E28" s="186" t="s">
        <v>57</v>
      </c>
      <c r="F28" s="18" t="s">
        <v>260</v>
      </c>
      <c r="G28" s="18" t="s">
        <v>261</v>
      </c>
      <c r="H28" s="133" t="s">
        <v>60</v>
      </c>
      <c r="I28" s="186" t="s">
        <v>61</v>
      </c>
      <c r="J28" s="19">
        <v>300</v>
      </c>
      <c r="K28" s="189" t="str">
        <f t="shared" si="19"/>
        <v>Media</v>
      </c>
      <c r="L28" s="190">
        <f t="shared" si="20"/>
        <v>0.6</v>
      </c>
      <c r="M28" s="180" t="s">
        <v>62</v>
      </c>
      <c r="N28" s="181" t="str">
        <f>IF(NOT(ISERROR(MATCH(M28,_xlfn.ANCHORARRAY(#REF!),0))),#REF!&amp;"Por favor no seleccionar los criterios de impacto",M28)</f>
        <v xml:space="preserve">     El riesgo afecta la imagen de la entidad con algunos usuarios de relevancia frente al logro de los objetivos</v>
      </c>
      <c r="O28" s="189" t="str">
        <f>IF(OR(N28='[2]Anexo 3 Tabla Impacto'!$C$11,N28='[2]Anexo 3 Tabla Impacto'!$D$11),"Leve",IF(OR(N28='[2]Anexo 3 Tabla Impacto'!$C$12,N28='[2]Anexo 3 Tabla Impacto'!$D$12),"Menor",IF(OR(N28='[2]Anexo 3 Tabla Impacto'!$C$13,N28='[2]Anexo 3 Tabla Impacto'!$D$13),"Moderado",IF(OR(N28='[2]Anexo 3 Tabla Impacto'!$C$14,N28='[2]Anexo 3 Tabla Impacto'!$D$14),"Mayor",IF(OR(N28='[2]Anexo 3 Tabla Impacto'!$C$15,N28='[2]Anexo 3 Tabla Impacto'!$D$15),"Catastrófico","")))))</f>
        <v>Moderado</v>
      </c>
      <c r="P28" s="190">
        <f t="shared" si="15"/>
        <v>0.6</v>
      </c>
      <c r="Q28" s="191" t="str">
        <f t="shared" si="16"/>
        <v>Moderado</v>
      </c>
      <c r="R28" s="129">
        <v>10</v>
      </c>
      <c r="S28" s="20" t="s">
        <v>262</v>
      </c>
      <c r="T28" s="193"/>
      <c r="U28" s="142" t="str">
        <f t="shared" si="3"/>
        <v>Probabilidad</v>
      </c>
      <c r="V28" s="143" t="s">
        <v>66</v>
      </c>
      <c r="W28" s="143" t="s">
        <v>67</v>
      </c>
      <c r="X28" s="144" t="str">
        <f t="shared" si="0"/>
        <v>40%</v>
      </c>
      <c r="Y28" s="143" t="s">
        <v>68</v>
      </c>
      <c r="Z28" s="143" t="s">
        <v>69</v>
      </c>
      <c r="AA28" s="143" t="s">
        <v>70</v>
      </c>
      <c r="AB28" s="145">
        <f t="shared" si="4"/>
        <v>0.36</v>
      </c>
      <c r="AC28" s="146" t="str">
        <f t="shared" si="5"/>
        <v>Baja</v>
      </c>
      <c r="AD28" s="144">
        <f t="shared" si="6"/>
        <v>0.36</v>
      </c>
      <c r="AE28" s="146" t="str">
        <f t="shared" si="7"/>
        <v>Moderado</v>
      </c>
      <c r="AF28" s="144">
        <f t="shared" si="8"/>
        <v>0.6</v>
      </c>
      <c r="AG28" s="147" t="str">
        <f t="shared" si="9"/>
        <v>Moderado</v>
      </c>
      <c r="AH28" s="143" t="s">
        <v>71</v>
      </c>
      <c r="AI28" s="97" t="str">
        <f>+IF(OR(AG28="Moderado",AG28="bajo"),[2]Listas!$D$2,[2]Listas!$D$3)</f>
        <v>Se puede aceptar el riesgo no es necesario adoptar medidas adicionales que reduzcan su probabilidad e impacto.</v>
      </c>
      <c r="AJ28" s="98"/>
      <c r="AK28" s="99"/>
      <c r="AL28" s="100"/>
      <c r="AM28" s="101"/>
      <c r="AN28" s="99"/>
      <c r="AO28" s="100"/>
      <c r="AP28" s="99"/>
      <c r="AQ28" s="100"/>
      <c r="AR28" s="42"/>
      <c r="AS28" s="42"/>
      <c r="AT28" s="42"/>
      <c r="AU28" s="42"/>
      <c r="AV28" s="42"/>
      <c r="AW28" s="42"/>
      <c r="AX28" s="42"/>
      <c r="AY28" s="42"/>
      <c r="AZ28" s="42"/>
      <c r="BA28" s="42"/>
      <c r="BB28" s="42"/>
      <c r="BC28" s="42"/>
    </row>
    <row r="29" spans="1:55" ht="151.5" customHeight="1" x14ac:dyDescent="0.2">
      <c r="A29" s="129" t="s">
        <v>263</v>
      </c>
      <c r="B29" s="131" t="s">
        <v>264</v>
      </c>
      <c r="C29" s="16" t="s">
        <v>265</v>
      </c>
      <c r="D29" s="17" t="s">
        <v>266</v>
      </c>
      <c r="E29" s="186" t="s">
        <v>75</v>
      </c>
      <c r="F29" s="18" t="s">
        <v>267</v>
      </c>
      <c r="G29" s="18" t="s">
        <v>268</v>
      </c>
      <c r="H29" s="133" t="s">
        <v>60</v>
      </c>
      <c r="I29" s="186" t="s">
        <v>61</v>
      </c>
      <c r="J29" s="19">
        <v>2</v>
      </c>
      <c r="K29" s="189" t="str">
        <f t="shared" si="19"/>
        <v>Muy Baja</v>
      </c>
      <c r="L29" s="190">
        <f t="shared" si="20"/>
        <v>0.2</v>
      </c>
      <c r="M29" s="180" t="s">
        <v>269</v>
      </c>
      <c r="N29" s="181" t="str">
        <f>IF(NOT(ISERROR(MATCH(M29,_xlfn.ANCHORARRAY(#REF!),0))),#REF!&amp;"Por favor no seleccionar los criterios de impacto",M29)</f>
        <v xml:space="preserve">     Entre 100 y 500 SMLMV </v>
      </c>
      <c r="O29" s="189" t="str">
        <f>IF(OR(N29='[2]Anexo 3 Tabla Impacto'!$C$11,N29='[2]Anexo 3 Tabla Impacto'!$D$11),"Leve",IF(OR(N29='[2]Anexo 3 Tabla Impacto'!$C$12,N29='[2]Anexo 3 Tabla Impacto'!$D$12),"Menor",IF(OR(N29='[2]Anexo 3 Tabla Impacto'!$C$13,N29='[2]Anexo 3 Tabla Impacto'!$D$13),"Moderado",IF(OR(N29='[2]Anexo 3 Tabla Impacto'!$C$14,N29='[2]Anexo 3 Tabla Impacto'!$D$14),"Mayor",IF(OR(N29='[2]Anexo 3 Tabla Impacto'!$C$15,N29='[2]Anexo 3 Tabla Impacto'!$D$15),"Catastrófico","")))))</f>
        <v>Mayor</v>
      </c>
      <c r="P29" s="190">
        <f t="shared" si="15"/>
        <v>0.8</v>
      </c>
      <c r="Q29" s="191" t="str">
        <f t="shared" si="16"/>
        <v>Alto</v>
      </c>
      <c r="R29" s="129">
        <v>10</v>
      </c>
      <c r="S29" s="20" t="s">
        <v>270</v>
      </c>
      <c r="T29" s="193"/>
      <c r="U29" s="142" t="str">
        <f t="shared" si="3"/>
        <v>Probabilidad</v>
      </c>
      <c r="V29" s="143" t="s">
        <v>66</v>
      </c>
      <c r="W29" s="143" t="s">
        <v>67</v>
      </c>
      <c r="X29" s="144" t="str">
        <f t="shared" si="0"/>
        <v>40%</v>
      </c>
      <c r="Y29" s="143" t="s">
        <v>68</v>
      </c>
      <c r="Z29" s="143" t="s">
        <v>69</v>
      </c>
      <c r="AA29" s="143" t="s">
        <v>70</v>
      </c>
      <c r="AB29" s="145">
        <f t="shared" si="4"/>
        <v>0.12</v>
      </c>
      <c r="AC29" s="146" t="str">
        <f t="shared" si="5"/>
        <v>Muy Baja</v>
      </c>
      <c r="AD29" s="144">
        <f t="shared" si="6"/>
        <v>0.12</v>
      </c>
      <c r="AE29" s="146" t="str">
        <f t="shared" si="7"/>
        <v>Mayor</v>
      </c>
      <c r="AF29" s="144">
        <f t="shared" si="8"/>
        <v>0.8</v>
      </c>
      <c r="AG29" s="147" t="str">
        <f t="shared" si="9"/>
        <v>Alto</v>
      </c>
      <c r="AH29" s="143" t="s">
        <v>71</v>
      </c>
      <c r="AI29" s="97" t="str">
        <f>+IF(OR(AG29="Moderado",AG29="bajo"),[2]Listas!$D$2,[2]Listas!$D$3)</f>
        <v>Reduzca la probabilidad o impacto implementando acciones preventivas diferentes a los controles en un plan de tratamiento que identifique actividad, con fecha, responsable. También puede compartir o transferir el riesgo.</v>
      </c>
      <c r="AJ29" s="98"/>
      <c r="AK29" s="99"/>
      <c r="AL29" s="100"/>
      <c r="AM29" s="101"/>
      <c r="AN29" s="99"/>
      <c r="AO29" s="100"/>
      <c r="AP29" s="99"/>
      <c r="AQ29" s="100"/>
      <c r="AR29" s="42"/>
      <c r="AS29" s="42"/>
      <c r="AT29" s="42"/>
      <c r="AU29" s="42"/>
      <c r="AV29" s="42"/>
      <c r="AW29" s="42"/>
      <c r="AX29" s="42"/>
      <c r="AY29" s="42"/>
      <c r="AZ29" s="42"/>
      <c r="BA29" s="42"/>
      <c r="BB29" s="42"/>
      <c r="BC29" s="42"/>
    </row>
    <row r="30" spans="1:55" ht="151.5" customHeight="1" x14ac:dyDescent="0.2">
      <c r="A30" s="129" t="s">
        <v>271</v>
      </c>
      <c r="B30" s="131" t="s">
        <v>264</v>
      </c>
      <c r="C30" s="16" t="s">
        <v>265</v>
      </c>
      <c r="D30" s="17" t="s">
        <v>272</v>
      </c>
      <c r="E30" s="186" t="s">
        <v>75</v>
      </c>
      <c r="F30" s="18" t="s">
        <v>273</v>
      </c>
      <c r="G30" s="18" t="s">
        <v>274</v>
      </c>
      <c r="H30" s="133" t="s">
        <v>60</v>
      </c>
      <c r="I30" s="186" t="s">
        <v>61</v>
      </c>
      <c r="J30" s="19">
        <v>12</v>
      </c>
      <c r="K30" s="189" t="str">
        <f t="shared" si="19"/>
        <v>Baja</v>
      </c>
      <c r="L30" s="190">
        <f t="shared" si="20"/>
        <v>0.4</v>
      </c>
      <c r="M30" s="180" t="s">
        <v>269</v>
      </c>
      <c r="N30" s="195" t="str">
        <f>IF(NOT(ISERROR(MATCH(M30,_xlfn.ANCHORARRAY(#REF!),0))),#REF!&amp;"Por favor no seleccionar los criterios de impacto",M30)</f>
        <v xml:space="preserve">     Entre 100 y 500 SMLMV </v>
      </c>
      <c r="O30" s="189" t="str">
        <f>IF(OR(N30='[2]Anexo 3 Tabla Impacto'!$C$11,N30='[2]Anexo 3 Tabla Impacto'!$D$11),"Leve",IF(OR(N30='[2]Anexo 3 Tabla Impacto'!$C$12,N30='[2]Anexo 3 Tabla Impacto'!$D$12),"Menor",IF(OR(N30='[2]Anexo 3 Tabla Impacto'!$C$13,N30='[2]Anexo 3 Tabla Impacto'!$D$13),"Moderado",IF(OR(N30='[2]Anexo 3 Tabla Impacto'!$C$14,N30='[2]Anexo 3 Tabla Impacto'!$D$14),"Mayor",IF(OR(N30='[2]Anexo 3 Tabla Impacto'!$C$15,N30='[2]Anexo 3 Tabla Impacto'!$D$15),"Catastrófico","")))))</f>
        <v>Mayor</v>
      </c>
      <c r="P30" s="190">
        <f t="shared" si="15"/>
        <v>0.8</v>
      </c>
      <c r="Q30" s="191" t="str">
        <f t="shared" si="16"/>
        <v>Alto</v>
      </c>
      <c r="R30" s="129">
        <v>10</v>
      </c>
      <c r="S30" s="20" t="s">
        <v>275</v>
      </c>
      <c r="T30" s="193"/>
      <c r="U30" s="142" t="str">
        <f t="shared" si="3"/>
        <v>Probabilidad</v>
      </c>
      <c r="V30" s="143" t="s">
        <v>66</v>
      </c>
      <c r="W30" s="143" t="s">
        <v>67</v>
      </c>
      <c r="X30" s="144" t="str">
        <f t="shared" si="0"/>
        <v>40%</v>
      </c>
      <c r="Y30" s="143" t="s">
        <v>68</v>
      </c>
      <c r="Z30" s="143" t="s">
        <v>69</v>
      </c>
      <c r="AA30" s="143" t="s">
        <v>70</v>
      </c>
      <c r="AB30" s="145">
        <f t="shared" si="4"/>
        <v>0.24</v>
      </c>
      <c r="AC30" s="146" t="str">
        <f t="shared" si="5"/>
        <v>Baja</v>
      </c>
      <c r="AD30" s="144">
        <f t="shared" si="6"/>
        <v>0.24</v>
      </c>
      <c r="AE30" s="146" t="str">
        <f t="shared" si="7"/>
        <v>Mayor</v>
      </c>
      <c r="AF30" s="144">
        <f t="shared" si="8"/>
        <v>0.8</v>
      </c>
      <c r="AG30" s="147" t="str">
        <f t="shared" si="9"/>
        <v>Alto</v>
      </c>
      <c r="AH30" s="143" t="s">
        <v>71</v>
      </c>
      <c r="AI30" s="97" t="str">
        <f>+IF(OR(AG30="Moderado",AG30="bajo"),[2]Listas!$D$2,[2]Listas!$D$3)</f>
        <v>Reduzca la probabilidad o impacto implementando acciones preventivas diferentes a los controles en un plan de tratamiento que identifique actividad, con fecha, responsable. También puede compartir o transferir el riesgo.</v>
      </c>
      <c r="AJ30" s="98"/>
      <c r="AK30" s="99"/>
      <c r="AL30" s="100"/>
      <c r="AM30" s="101"/>
      <c r="AN30" s="99"/>
      <c r="AO30" s="100"/>
      <c r="AP30" s="99"/>
      <c r="AQ30" s="100"/>
      <c r="AR30" s="42"/>
      <c r="AS30" s="42"/>
      <c r="AT30" s="42"/>
      <c r="AU30" s="42"/>
      <c r="AV30" s="42"/>
      <c r="AW30" s="42"/>
      <c r="AX30" s="42"/>
      <c r="AY30" s="42"/>
      <c r="AZ30" s="42"/>
      <c r="BA30" s="42"/>
      <c r="BB30" s="42"/>
      <c r="BC30" s="42"/>
    </row>
    <row r="31" spans="1:55" ht="151.5" customHeight="1" x14ac:dyDescent="0.2">
      <c r="A31" s="103" t="s">
        <v>276</v>
      </c>
      <c r="B31" s="150" t="s">
        <v>264</v>
      </c>
      <c r="C31" s="1" t="s">
        <v>265</v>
      </c>
      <c r="D31" s="2" t="s">
        <v>277</v>
      </c>
      <c r="E31" s="184" t="s">
        <v>57</v>
      </c>
      <c r="F31" s="3" t="s">
        <v>278</v>
      </c>
      <c r="G31" s="3" t="s">
        <v>279</v>
      </c>
      <c r="H31" s="107" t="s">
        <v>60</v>
      </c>
      <c r="I31" s="184" t="s">
        <v>61</v>
      </c>
      <c r="J31" s="10">
        <v>6</v>
      </c>
      <c r="K31" s="189" t="str">
        <f t="shared" si="19"/>
        <v>Baja</v>
      </c>
      <c r="L31" s="190">
        <f t="shared" si="20"/>
        <v>0.4</v>
      </c>
      <c r="M31" s="196" t="s">
        <v>62</v>
      </c>
      <c r="N31" s="190" t="str">
        <f>IF(NOT(ISERROR(MATCH(M31,'[2]Anexo 3 Tabla Impacto'!$B$221:$B$223,0))),'[2]Anexo 3 Tabla Impacto'!$F$223&amp;"Por favor no seleccionar los criterios de impacto(Afectación Económica o presupuestal y Pérdida Reputacional)",M31)</f>
        <v xml:space="preserve">     El riesgo afecta la imagen de la entidad con algunos usuarios de relevancia frente al logro de los objetivos</v>
      </c>
      <c r="O31" s="189" t="str">
        <f>IF(OR(N31='[2]Anexo 3 Tabla Impacto'!$C$11,N31='[2]Anexo 3 Tabla Impacto'!$D$11),"Leve",IF(OR(N31='[2]Anexo 3 Tabla Impacto'!$C$12,N31='[2]Anexo 3 Tabla Impacto'!$D$12),"Menor",IF(OR(N31='[2]Anexo 3 Tabla Impacto'!$C$13,N31='[2]Anexo 3 Tabla Impacto'!$D$13),"Moderado",IF(OR(N31='[2]Anexo 3 Tabla Impacto'!$C$14,N31='[2]Anexo 3 Tabla Impacto'!$D$14),"Mayor",IF(OR(N31='[2]Anexo 3 Tabla Impacto'!$C$15,N31='[2]Anexo 3 Tabla Impacto'!$D$15),"Catastrófico","")))))</f>
        <v>Moderado</v>
      </c>
      <c r="P31" s="190">
        <f t="shared" si="15"/>
        <v>0.6</v>
      </c>
      <c r="Q31" s="191" t="str">
        <f t="shared" si="16"/>
        <v>Moderado</v>
      </c>
      <c r="R31" s="103">
        <v>10</v>
      </c>
      <c r="S31" s="4" t="s">
        <v>280</v>
      </c>
      <c r="T31" s="185"/>
      <c r="U31" s="116" t="str">
        <f t="shared" si="3"/>
        <v>Probabilidad</v>
      </c>
      <c r="V31" s="117" t="s">
        <v>66</v>
      </c>
      <c r="W31" s="117" t="s">
        <v>67</v>
      </c>
      <c r="X31" s="118" t="str">
        <f t="shared" si="0"/>
        <v>40%</v>
      </c>
      <c r="Y31" s="117" t="s">
        <v>68</v>
      </c>
      <c r="Z31" s="117" t="s">
        <v>69</v>
      </c>
      <c r="AA31" s="117" t="s">
        <v>70</v>
      </c>
      <c r="AB31" s="119">
        <f t="shared" si="4"/>
        <v>0.24</v>
      </c>
      <c r="AC31" s="120" t="str">
        <f t="shared" si="5"/>
        <v>Baja</v>
      </c>
      <c r="AD31" s="118">
        <f t="shared" si="6"/>
        <v>0.24</v>
      </c>
      <c r="AE31" s="120" t="str">
        <f t="shared" si="7"/>
        <v>Moderado</v>
      </c>
      <c r="AF31" s="118">
        <f t="shared" si="8"/>
        <v>0.6</v>
      </c>
      <c r="AG31" s="121" t="str">
        <f t="shared" si="9"/>
        <v>Moderado</v>
      </c>
      <c r="AH31" s="117" t="s">
        <v>71</v>
      </c>
      <c r="AI31" s="97" t="str">
        <f>+IF(OR(AG31="Moderado",AG31="bajo"),[2]Listas!$D$2,[2]Listas!$D$3)</f>
        <v>Se puede aceptar el riesgo no es necesario adoptar medidas adicionales que reduzcan su probabilidad e impacto.</v>
      </c>
      <c r="AJ31" s="122"/>
      <c r="AK31" s="123"/>
      <c r="AL31" s="124"/>
      <c r="AM31" s="125"/>
      <c r="AN31" s="123"/>
      <c r="AO31" s="124"/>
      <c r="AP31" s="123"/>
      <c r="AQ31" s="124"/>
      <c r="AR31" s="42"/>
      <c r="AS31" s="42"/>
      <c r="AT31" s="42"/>
      <c r="AU31" s="42"/>
      <c r="AV31" s="42"/>
      <c r="AW31" s="42"/>
      <c r="AX31" s="42"/>
      <c r="AY31" s="42"/>
      <c r="AZ31" s="42"/>
      <c r="BA31" s="42"/>
      <c r="BB31" s="42"/>
      <c r="BC31" s="42"/>
    </row>
    <row r="32" spans="1:55" ht="151.5" customHeight="1" x14ac:dyDescent="0.2">
      <c r="A32" s="154" t="s">
        <v>285</v>
      </c>
      <c r="B32" s="156" t="s">
        <v>264</v>
      </c>
      <c r="C32" s="11" t="s">
        <v>265</v>
      </c>
      <c r="D32" s="12" t="s">
        <v>286</v>
      </c>
      <c r="E32" s="184" t="s">
        <v>57</v>
      </c>
      <c r="F32" s="13" t="s">
        <v>287</v>
      </c>
      <c r="G32" s="13" t="s">
        <v>288</v>
      </c>
      <c r="H32" s="158" t="s">
        <v>60</v>
      </c>
      <c r="I32" s="184" t="s">
        <v>61</v>
      </c>
      <c r="J32" s="14">
        <v>6</v>
      </c>
      <c r="K32" s="178" t="str">
        <f t="shared" si="19"/>
        <v>Baja</v>
      </c>
      <c r="L32" s="181">
        <f t="shared" si="20"/>
        <v>0.4</v>
      </c>
      <c r="M32" s="180" t="s">
        <v>216</v>
      </c>
      <c r="N32" s="181" t="str">
        <f>IF(NOT(ISERROR(MATCH(M32,_xlfn.ANCHORARRAY(#REF!),0))),#REF!&amp;"Por favor no seleccionar los criterios de impacto",M32)</f>
        <v xml:space="preserve">     El riesgo afecta la imagen de la entidad internamente, de conocimiento general, nivel interno, de junta dircetiva y accionistas y/o de provedores</v>
      </c>
      <c r="O32" s="178" t="str">
        <f>IF(OR(N32='[2]Anexo 3 Tabla Impacto'!$C$11,N32='[2]Anexo 3 Tabla Impacto'!$D$11),"Leve",IF(OR(N32='[2]Anexo 3 Tabla Impacto'!$C$12,N32='[2]Anexo 3 Tabla Impacto'!$D$12),"Menor",IF(OR(N32='[2]Anexo 3 Tabla Impacto'!$C$13,N32='[2]Anexo 3 Tabla Impacto'!$D$13),"Moderado",IF(OR(N32='[2]Anexo 3 Tabla Impacto'!$C$14,N32='[2]Anexo 3 Tabla Impacto'!$D$14),"Mayor",IF(OR(N32='[2]Anexo 3 Tabla Impacto'!$C$15,N32='[2]Anexo 3 Tabla Impacto'!$D$15),"Catastrófico","")))))</f>
        <v>Menor</v>
      </c>
      <c r="P32" s="181">
        <f t="shared" si="15"/>
        <v>0.4</v>
      </c>
      <c r="Q32" s="188" t="str">
        <f t="shared" si="16"/>
        <v>Moderado</v>
      </c>
      <c r="R32" s="154">
        <v>10</v>
      </c>
      <c r="S32" s="15" t="s">
        <v>289</v>
      </c>
      <c r="T32" s="197"/>
      <c r="U32" s="168" t="str">
        <f t="shared" si="3"/>
        <v>Probabilidad</v>
      </c>
      <c r="V32" s="169" t="s">
        <v>66</v>
      </c>
      <c r="W32" s="169" t="s">
        <v>67</v>
      </c>
      <c r="X32" s="170" t="str">
        <f t="shared" si="0"/>
        <v>40%</v>
      </c>
      <c r="Y32" s="169" t="s">
        <v>68</v>
      </c>
      <c r="Z32" s="169" t="s">
        <v>69</v>
      </c>
      <c r="AA32" s="169" t="s">
        <v>70</v>
      </c>
      <c r="AB32" s="171">
        <f t="shared" si="4"/>
        <v>0.24</v>
      </c>
      <c r="AC32" s="172" t="str">
        <f t="shared" si="5"/>
        <v>Baja</v>
      </c>
      <c r="AD32" s="170">
        <f t="shared" si="6"/>
        <v>0.24</v>
      </c>
      <c r="AE32" s="172" t="str">
        <f t="shared" si="7"/>
        <v>Menor</v>
      </c>
      <c r="AF32" s="170">
        <f t="shared" si="8"/>
        <v>0.4</v>
      </c>
      <c r="AG32" s="173" t="str">
        <f t="shared" si="9"/>
        <v>Moderado</v>
      </c>
      <c r="AH32" s="169" t="s">
        <v>71</v>
      </c>
      <c r="AI32" s="97" t="str">
        <f>+IF(OR(AG32="Moderado",AG32="bajo"),[2]Listas!$D$2,[2]Listas!$D$3)</f>
        <v>Se puede aceptar el riesgo no es necesario adoptar medidas adicionales que reduzcan su probabilidad e impacto.</v>
      </c>
      <c r="AJ32" s="122"/>
      <c r="AK32" s="123"/>
      <c r="AL32" s="124"/>
      <c r="AM32" s="125"/>
      <c r="AN32" s="123"/>
      <c r="AO32" s="124"/>
      <c r="AP32" s="123"/>
      <c r="AQ32" s="124"/>
      <c r="AR32" s="42"/>
      <c r="AS32" s="42"/>
      <c r="AT32" s="42"/>
      <c r="AU32" s="42"/>
      <c r="AV32" s="42"/>
      <c r="AW32" s="42"/>
      <c r="AX32" s="42"/>
      <c r="AY32" s="42"/>
      <c r="AZ32" s="42"/>
      <c r="BA32" s="42"/>
      <c r="BB32" s="42"/>
      <c r="BC32" s="42"/>
    </row>
    <row r="33" spans="1:55" ht="151.5" customHeight="1" x14ac:dyDescent="0.2">
      <c r="A33" s="79" t="s">
        <v>295</v>
      </c>
      <c r="B33" s="80" t="s">
        <v>291</v>
      </c>
      <c r="C33" s="5" t="s">
        <v>292</v>
      </c>
      <c r="D33" s="6" t="s">
        <v>296</v>
      </c>
      <c r="E33" s="186" t="s">
        <v>75</v>
      </c>
      <c r="F33" s="7" t="s">
        <v>297</v>
      </c>
      <c r="G33" s="7" t="s">
        <v>298</v>
      </c>
      <c r="H33" s="82" t="s">
        <v>60</v>
      </c>
      <c r="I33" s="186" t="s">
        <v>61</v>
      </c>
      <c r="J33" s="8">
        <v>24</v>
      </c>
      <c r="K33" s="178" t="str">
        <f t="shared" si="19"/>
        <v>Baja</v>
      </c>
      <c r="L33" s="181">
        <f t="shared" si="20"/>
        <v>0.4</v>
      </c>
      <c r="M33" s="180" t="s">
        <v>77</v>
      </c>
      <c r="N33" s="181" t="str">
        <f>IF(NOT(ISERROR(MATCH(M33,_xlfn.ANCHORARRAY(#REF!),0))),#REF!&amp;"Por favor no seleccionar los criterios de impacto",M33)</f>
        <v xml:space="preserve">     Entre 50 y 100 SMLMV </v>
      </c>
      <c r="O33" s="178" t="str">
        <f>IF(OR(N33='[2]Anexo 3 Tabla Impacto'!$C$11,N33='[2]Anexo 3 Tabla Impacto'!$D$11),"Leve",IF(OR(N33='[2]Anexo 3 Tabla Impacto'!$C$12,N33='[2]Anexo 3 Tabla Impacto'!$D$12),"Menor",IF(OR(N33='[2]Anexo 3 Tabla Impacto'!$C$13,N33='[2]Anexo 3 Tabla Impacto'!$D$13),"Moderado",IF(OR(N33='[2]Anexo 3 Tabla Impacto'!$C$14,N33='[2]Anexo 3 Tabla Impacto'!$D$14),"Mayor",IF(OR(N33='[2]Anexo 3 Tabla Impacto'!$C$15,N33='[2]Anexo 3 Tabla Impacto'!$D$15),"Catastrófico","")))))</f>
        <v>Moderado</v>
      </c>
      <c r="P33" s="181">
        <f t="shared" si="15"/>
        <v>0.6</v>
      </c>
      <c r="Q33" s="188" t="str">
        <f t="shared" si="16"/>
        <v>Moderado</v>
      </c>
      <c r="R33" s="79">
        <v>10</v>
      </c>
      <c r="S33" s="9" t="s">
        <v>299</v>
      </c>
      <c r="T33" s="183"/>
      <c r="U33" s="91" t="str">
        <f t="shared" si="3"/>
        <v>Probabilidad</v>
      </c>
      <c r="V33" s="92" t="s">
        <v>66</v>
      </c>
      <c r="W33" s="92" t="s">
        <v>67</v>
      </c>
      <c r="X33" s="93" t="str">
        <f t="shared" si="0"/>
        <v>40%</v>
      </c>
      <c r="Y33" s="92" t="s">
        <v>68</v>
      </c>
      <c r="Z33" s="92" t="s">
        <v>69</v>
      </c>
      <c r="AA33" s="92" t="s">
        <v>70</v>
      </c>
      <c r="AB33" s="94">
        <f t="shared" si="4"/>
        <v>0.24</v>
      </c>
      <c r="AC33" s="95" t="str">
        <f t="shared" si="5"/>
        <v>Baja</v>
      </c>
      <c r="AD33" s="93">
        <f t="shared" si="6"/>
        <v>0.24</v>
      </c>
      <c r="AE33" s="95" t="str">
        <f t="shared" si="7"/>
        <v>Moderado</v>
      </c>
      <c r="AF33" s="93">
        <f t="shared" si="8"/>
        <v>0.6</v>
      </c>
      <c r="AG33" s="96" t="str">
        <f t="shared" si="9"/>
        <v>Moderado</v>
      </c>
      <c r="AH33" s="92" t="s">
        <v>71</v>
      </c>
      <c r="AI33" s="97" t="str">
        <f>+IF(OR(AG33="Moderado",AG33="bajo"),[2]Listas!$D$2,[2]Listas!$D$3)</f>
        <v>Se puede aceptar el riesgo no es necesario adoptar medidas adicionales que reduzcan su probabilidad e impacto.</v>
      </c>
      <c r="AJ33" s="98"/>
      <c r="AK33" s="99"/>
      <c r="AL33" s="100"/>
      <c r="AM33" s="101"/>
      <c r="AN33" s="99"/>
      <c r="AO33" s="100"/>
      <c r="AP33" s="99"/>
      <c r="AQ33" s="100"/>
      <c r="AR33" s="42"/>
      <c r="AS33" s="42"/>
      <c r="AT33" s="42"/>
      <c r="AU33" s="42"/>
      <c r="AV33" s="42"/>
      <c r="AW33" s="42"/>
      <c r="AX33" s="42"/>
      <c r="AY33" s="42"/>
      <c r="AZ33" s="42"/>
      <c r="BA33" s="42"/>
      <c r="BB33" s="42"/>
      <c r="BC33" s="42"/>
    </row>
    <row r="34" spans="1:55" ht="151.5" customHeight="1" x14ac:dyDescent="0.2">
      <c r="A34" s="129" t="s">
        <v>300</v>
      </c>
      <c r="B34" s="131" t="s">
        <v>291</v>
      </c>
      <c r="C34" s="16" t="s">
        <v>292</v>
      </c>
      <c r="D34" s="17" t="s">
        <v>301</v>
      </c>
      <c r="E34" s="186" t="s">
        <v>57</v>
      </c>
      <c r="F34" s="18" t="s">
        <v>302</v>
      </c>
      <c r="G34" s="18" t="s">
        <v>303</v>
      </c>
      <c r="H34" s="133" t="s">
        <v>60</v>
      </c>
      <c r="I34" s="186" t="s">
        <v>61</v>
      </c>
      <c r="J34" s="19">
        <v>1500</v>
      </c>
      <c r="K34" s="189" t="str">
        <f t="shared" si="19"/>
        <v>Alta</v>
      </c>
      <c r="L34" s="190">
        <f t="shared" si="20"/>
        <v>0.8</v>
      </c>
      <c r="M34" s="196" t="s">
        <v>62</v>
      </c>
      <c r="N34" s="195" t="str">
        <f>IF(NOT(ISERROR(MATCH(M34,_xlfn.ANCHORARRAY(#REF!),0))),#REF!&amp;"Por favor no seleccionar los criterios de impacto",M34)</f>
        <v xml:space="preserve">     El riesgo afecta la imagen de la entidad con algunos usuarios de relevancia frente al logro de los objetivos</v>
      </c>
      <c r="O34" s="189" t="str">
        <f>IF(OR(N34='[2]Anexo 3 Tabla Impacto'!$C$11,N34='[2]Anexo 3 Tabla Impacto'!$D$11),"Leve",IF(OR(N34='[2]Anexo 3 Tabla Impacto'!$C$12,N34='[2]Anexo 3 Tabla Impacto'!$D$12),"Menor",IF(OR(N34='[2]Anexo 3 Tabla Impacto'!$C$13,N34='[2]Anexo 3 Tabla Impacto'!$D$13),"Moderado",IF(OR(N34='[2]Anexo 3 Tabla Impacto'!$C$14,N34='[2]Anexo 3 Tabla Impacto'!$D$14),"Mayor",IF(OR(N34='[2]Anexo 3 Tabla Impacto'!$C$15,N34='[2]Anexo 3 Tabla Impacto'!$D$15),"Catastrófico","")))))</f>
        <v>Moderado</v>
      </c>
      <c r="P34" s="190">
        <f t="shared" si="15"/>
        <v>0.6</v>
      </c>
      <c r="Q34" s="191" t="str">
        <f t="shared" si="16"/>
        <v>Alto</v>
      </c>
      <c r="R34" s="129">
        <v>10</v>
      </c>
      <c r="S34" s="20" t="s">
        <v>304</v>
      </c>
      <c r="T34" s="193"/>
      <c r="U34" s="142" t="str">
        <f t="shared" si="3"/>
        <v>Probabilidad</v>
      </c>
      <c r="V34" s="143" t="s">
        <v>66</v>
      </c>
      <c r="W34" s="143" t="s">
        <v>67</v>
      </c>
      <c r="X34" s="144" t="str">
        <f t="shared" si="0"/>
        <v>40%</v>
      </c>
      <c r="Y34" s="143" t="s">
        <v>68</v>
      </c>
      <c r="Z34" s="143" t="s">
        <v>69</v>
      </c>
      <c r="AA34" s="143" t="s">
        <v>70</v>
      </c>
      <c r="AB34" s="145">
        <f t="shared" si="4"/>
        <v>0.48</v>
      </c>
      <c r="AC34" s="146" t="str">
        <f t="shared" si="5"/>
        <v>Media</v>
      </c>
      <c r="AD34" s="144">
        <f t="shared" si="6"/>
        <v>0.48</v>
      </c>
      <c r="AE34" s="146" t="str">
        <f t="shared" si="7"/>
        <v>Moderado</v>
      </c>
      <c r="AF34" s="144">
        <f t="shared" si="8"/>
        <v>0.6</v>
      </c>
      <c r="AG34" s="147" t="str">
        <f t="shared" si="9"/>
        <v>Moderado</v>
      </c>
      <c r="AH34" s="143" t="s">
        <v>71</v>
      </c>
      <c r="AI34" s="97" t="str">
        <f>+IF(OR(AG34="Moderado",AG34="bajo"),[2]Listas!$D$2,[2]Listas!$D$3)</f>
        <v>Se puede aceptar el riesgo no es necesario adoptar medidas adicionales que reduzcan su probabilidad e impacto.</v>
      </c>
      <c r="AJ34" s="98"/>
      <c r="AK34" s="99"/>
      <c r="AL34" s="100"/>
      <c r="AM34" s="101"/>
      <c r="AN34" s="99"/>
      <c r="AO34" s="100"/>
      <c r="AP34" s="99"/>
      <c r="AQ34" s="100"/>
      <c r="AR34" s="42"/>
      <c r="AS34" s="42"/>
      <c r="AT34" s="42"/>
      <c r="AU34" s="42"/>
      <c r="AV34" s="42"/>
      <c r="AW34" s="42"/>
      <c r="AX34" s="42"/>
      <c r="AY34" s="42"/>
      <c r="AZ34" s="42"/>
      <c r="BA34" s="42"/>
      <c r="BB34" s="42"/>
      <c r="BC34" s="42"/>
    </row>
  </sheetData>
  <sheetProtection formatCells="0" formatColumns="0" formatRows="0" insertColumns="0" insertRows="0" insertHyperlinks="0" deleteColumns="0"/>
  <autoFilter ref="A7:BC34" xr:uid="{00000000-0009-0000-0000-000000000000}"/>
  <dataConsolidate/>
  <mergeCells count="46">
    <mergeCell ref="A1:C3"/>
    <mergeCell ref="D1:AK1"/>
    <mergeCell ref="AL1:AN1"/>
    <mergeCell ref="AO1:AQ1"/>
    <mergeCell ref="D2:AK2"/>
    <mergeCell ref="AL2:AN2"/>
    <mergeCell ref="AO2:AQ2"/>
    <mergeCell ref="D3:AK3"/>
    <mergeCell ref="AL3:AN3"/>
    <mergeCell ref="AO3:AQ3"/>
    <mergeCell ref="K6:K7"/>
    <mergeCell ref="A5:J5"/>
    <mergeCell ref="K5:Q5"/>
    <mergeCell ref="R5:AA5"/>
    <mergeCell ref="AB5:AG5"/>
    <mergeCell ref="A6:A7"/>
    <mergeCell ref="B6:B7"/>
    <mergeCell ref="C6:C7"/>
    <mergeCell ref="D6:D7"/>
    <mergeCell ref="E6:E7"/>
    <mergeCell ref="F6:F7"/>
    <mergeCell ref="G6:G7"/>
    <mergeCell ref="I6:I7"/>
    <mergeCell ref="J6:J7"/>
    <mergeCell ref="AB6:AB7"/>
    <mergeCell ref="L6:L7"/>
    <mergeCell ref="M6:M7"/>
    <mergeCell ref="N6:N7"/>
    <mergeCell ref="O6:O7"/>
    <mergeCell ref="P6:P7"/>
    <mergeCell ref="Q6:Q7"/>
    <mergeCell ref="R6:R7"/>
    <mergeCell ref="S6:S7"/>
    <mergeCell ref="T6:T7"/>
    <mergeCell ref="U6:U7"/>
    <mergeCell ref="V6:AA6"/>
    <mergeCell ref="AN6:AO6"/>
    <mergeCell ref="AP6:AQ6"/>
    <mergeCell ref="AC6:AC7"/>
    <mergeCell ref="AD6:AD7"/>
    <mergeCell ref="AE6:AE7"/>
    <mergeCell ref="AF6:AF7"/>
    <mergeCell ref="AG6:AG7"/>
    <mergeCell ref="AJ6:AM6"/>
    <mergeCell ref="AH5:AI6"/>
    <mergeCell ref="AJ5:AQ5"/>
  </mergeCells>
  <conditionalFormatting sqref="K8:K34 AC8:AC34">
    <cfRule type="cellIs" dxfId="35" priority="13" operator="equal">
      <formula>"Muy Alta"</formula>
    </cfRule>
    <cfRule type="cellIs" dxfId="34" priority="14" operator="equal">
      <formula>"Alta"</formula>
    </cfRule>
    <cfRule type="cellIs" dxfId="33" priority="15" operator="equal">
      <formula>"Media"</formula>
    </cfRule>
    <cfRule type="cellIs" dxfId="32" priority="16" operator="equal">
      <formula>"Baja"</formula>
    </cfRule>
    <cfRule type="cellIs" dxfId="31" priority="17" operator="equal">
      <formula>"Muy Baja"</formula>
    </cfRule>
  </conditionalFormatting>
  <conditionalFormatting sqref="N8:N34">
    <cfRule type="containsText" dxfId="30" priority="18" operator="containsText" text="❌">
      <formula>NOT(ISERROR(SEARCH("❌",N8)))</formula>
    </cfRule>
  </conditionalFormatting>
  <conditionalFormatting sqref="O8:O34 AE8:AE34">
    <cfRule type="cellIs" dxfId="29" priority="8" operator="equal">
      <formula>"Catastrófico"</formula>
    </cfRule>
    <cfRule type="cellIs" dxfId="28" priority="9" operator="equal">
      <formula>"Mayor"</formula>
    </cfRule>
    <cfRule type="cellIs" dxfId="27" priority="10" operator="equal">
      <formula>"Moderado"</formula>
    </cfRule>
    <cfRule type="cellIs" dxfId="26" priority="11" operator="equal">
      <formula>"Menor"</formula>
    </cfRule>
    <cfRule type="cellIs" dxfId="25" priority="12" operator="equal">
      <formula>"Leve"</formula>
    </cfRule>
  </conditionalFormatting>
  <conditionalFormatting sqref="Q8:Q34 AG8:AG34">
    <cfRule type="cellIs" dxfId="24" priority="4" operator="equal">
      <formula>"Extremo"</formula>
    </cfRule>
    <cfRule type="cellIs" dxfId="23" priority="5" operator="equal">
      <formula>"Alto"</formula>
    </cfRule>
    <cfRule type="cellIs" dxfId="22" priority="6" operator="equal">
      <formula>"Moderado"</formula>
    </cfRule>
    <cfRule type="cellIs" dxfId="21" priority="7" operator="equal">
      <formula>"Bajo"</formula>
    </cfRule>
  </conditionalFormatting>
  <conditionalFormatting sqref="AJ8:AJ34">
    <cfRule type="containsText" dxfId="20" priority="1" operator="containsText" text="NO">
      <formula>NOT(ISERROR(SEARCH("NO",AJ8)))</formula>
    </cfRule>
    <cfRule type="containsText" dxfId="19" priority="2" operator="containsText" text="SI">
      <formula>NOT(ISERROR(SEARCH("SI",AJ8)))</formula>
    </cfRule>
    <cfRule type="containsText" dxfId="18" priority="3" operator="containsText" text="NO">
      <formula>NOT(ISERROR(SEARCH("NO",AJ8)))</formula>
    </cfRule>
  </conditionalFormatting>
  <dataValidations count="2">
    <dataValidation type="date" allowBlank="1" showInputMessage="1" showErrorMessage="1" sqref="AO8:AO34" xr:uid="{822AEC58-6BEE-4D46-8653-6B9F88C5EC8A}">
      <formula1>44927</formula1>
      <formula2>45066</formula2>
    </dataValidation>
    <dataValidation type="date" allowBlank="1" showInputMessage="1" showErrorMessage="1" sqref="AL8:AL34" xr:uid="{06BDA678-DAE0-4899-A14E-B14222B3BFB7}">
      <formula1>44927</formula1>
      <formula2>45056</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8ABB4-FEDA-460B-BBCC-6F19086DE509}">
  <sheetPr>
    <tabColor rgb="FF002060"/>
  </sheetPr>
  <dimension ref="A1:BC20"/>
  <sheetViews>
    <sheetView tabSelected="1" zoomScale="80" zoomScaleNormal="80" workbookViewId="0">
      <selection activeCell="C6" sqref="C6:C7"/>
    </sheetView>
  </sheetViews>
  <sheetFormatPr baseColWidth="10" defaultRowHeight="14.25" x14ac:dyDescent="0.2"/>
  <cols>
    <col min="1" max="1" width="9.85546875" style="102" customWidth="1"/>
    <col min="2" max="2" width="28.85546875" style="102" customWidth="1"/>
    <col min="3" max="3" width="41.5703125" style="198" customWidth="1"/>
    <col min="4" max="4" width="40.28515625" style="43" customWidth="1"/>
    <col min="5" max="5" width="14.140625" style="102" customWidth="1"/>
    <col min="6" max="6" width="26" style="102" customWidth="1"/>
    <col min="7" max="7" width="36.140625" style="102" customWidth="1"/>
    <col min="8" max="8" width="28.42578125" style="43" customWidth="1"/>
    <col min="9" max="9" width="19" style="199" customWidth="1"/>
    <col min="10" max="10" width="17.85546875" style="43" customWidth="1"/>
    <col min="11" max="11" width="16.5703125" style="43" customWidth="1"/>
    <col min="12" max="12" width="6.28515625" style="43" customWidth="1"/>
    <col min="13" max="13" width="27.28515625" style="199" customWidth="1"/>
    <col min="14" max="14" width="30.5703125" style="43" customWidth="1"/>
    <col min="15" max="15" width="17.5703125" style="43" customWidth="1"/>
    <col min="16" max="16" width="7.7109375" style="43" customWidth="1"/>
    <col min="17" max="17" width="16" style="43" customWidth="1"/>
    <col min="18" max="18" width="5.85546875" style="102" customWidth="1"/>
    <col min="19" max="19" width="39" style="43" customWidth="1"/>
    <col min="20" max="20" width="31" style="198" customWidth="1"/>
    <col min="21" max="21" width="15.140625" style="200" bestFit="1" customWidth="1"/>
    <col min="22" max="22" width="6.85546875" style="43" customWidth="1"/>
    <col min="23" max="23" width="5" style="43" customWidth="1"/>
    <col min="24" max="24" width="5.5703125" style="43" customWidth="1"/>
    <col min="25" max="25" width="7.140625" style="43" customWidth="1"/>
    <col min="26" max="26" width="6.7109375" style="43" customWidth="1"/>
    <col min="27" max="27" width="7.5703125" style="43" customWidth="1"/>
    <col min="28" max="28" width="12.5703125" style="43" customWidth="1"/>
    <col min="29" max="29" width="8.7109375" style="43" customWidth="1"/>
    <col min="30" max="30" width="10.42578125" style="43" customWidth="1"/>
    <col min="31" max="31" width="9.28515625" style="43" customWidth="1"/>
    <col min="32" max="32" width="9.140625" style="43" customWidth="1"/>
    <col min="33" max="33" width="8.42578125" style="43" customWidth="1"/>
    <col min="34" max="34" width="15.42578125" style="43" customWidth="1"/>
    <col min="35" max="35" width="22.7109375" style="43" customWidth="1"/>
    <col min="36" max="36" width="11.42578125" style="43"/>
    <col min="37" max="37" width="27.85546875" style="43" customWidth="1"/>
    <col min="38" max="38" width="11.42578125" style="43"/>
    <col min="39" max="39" width="13.28515625" style="43" customWidth="1"/>
    <col min="40" max="40" width="20" style="43" customWidth="1"/>
    <col min="41" max="41" width="15.28515625" style="43" customWidth="1"/>
    <col min="42" max="42" width="20.85546875" style="43" customWidth="1"/>
    <col min="43" max="43" width="13" style="43" customWidth="1"/>
    <col min="44" max="16384" width="11.42578125" style="43"/>
  </cols>
  <sheetData>
    <row r="1" spans="1:55" ht="67.5" customHeight="1" thickBot="1" x14ac:dyDescent="0.25">
      <c r="A1" s="39"/>
      <c r="B1" s="40"/>
      <c r="C1" s="41"/>
      <c r="D1" s="21" t="s">
        <v>0</v>
      </c>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3"/>
      <c r="AL1" s="21" t="s">
        <v>1</v>
      </c>
      <c r="AM1" s="22"/>
      <c r="AN1" s="23"/>
      <c r="AO1" s="38" t="s">
        <v>2</v>
      </c>
      <c r="AP1" s="34"/>
      <c r="AQ1" s="35"/>
      <c r="AR1" s="42"/>
      <c r="AS1" s="42"/>
      <c r="AT1" s="42"/>
      <c r="AU1" s="42"/>
      <c r="AV1" s="42"/>
      <c r="AW1" s="42"/>
      <c r="AX1" s="42"/>
      <c r="AY1" s="42"/>
      <c r="AZ1" s="42"/>
      <c r="BA1" s="42"/>
      <c r="BB1" s="42"/>
      <c r="BC1" s="42"/>
    </row>
    <row r="2" spans="1:55" ht="63.75" customHeight="1" thickBot="1" x14ac:dyDescent="0.25">
      <c r="A2" s="44"/>
      <c r="B2" s="45"/>
      <c r="C2" s="46"/>
      <c r="D2" s="21" t="s">
        <v>3</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3"/>
      <c r="AL2" s="21" t="s">
        <v>4</v>
      </c>
      <c r="AM2" s="22"/>
      <c r="AN2" s="23"/>
      <c r="AO2" s="38" t="s">
        <v>5</v>
      </c>
      <c r="AP2" s="34"/>
      <c r="AQ2" s="35"/>
      <c r="AR2" s="42"/>
      <c r="AS2" s="42"/>
      <c r="AT2" s="42"/>
      <c r="AU2" s="42"/>
      <c r="AV2" s="42"/>
      <c r="AW2" s="42"/>
      <c r="AX2" s="42"/>
      <c r="AY2" s="42"/>
      <c r="AZ2" s="42"/>
      <c r="BA2" s="42"/>
      <c r="BB2" s="42"/>
      <c r="BC2" s="42"/>
    </row>
    <row r="3" spans="1:55" ht="48" customHeight="1" thickBot="1" x14ac:dyDescent="0.25">
      <c r="A3" s="47"/>
      <c r="B3" s="48"/>
      <c r="C3" s="49"/>
      <c r="D3" s="21" t="s">
        <v>6</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3"/>
      <c r="AL3" s="21" t="s">
        <v>7</v>
      </c>
      <c r="AM3" s="22"/>
      <c r="AN3" s="23"/>
      <c r="AO3" s="33">
        <v>44887</v>
      </c>
      <c r="AP3" s="36"/>
      <c r="AQ3" s="37"/>
      <c r="AR3" s="42"/>
      <c r="AS3" s="42"/>
      <c r="AT3" s="42"/>
      <c r="AU3" s="42"/>
      <c r="AV3" s="42"/>
      <c r="AW3" s="42"/>
      <c r="AX3" s="42"/>
      <c r="AY3" s="42"/>
      <c r="AZ3" s="42"/>
      <c r="BA3" s="42"/>
      <c r="BB3" s="42"/>
      <c r="BC3" s="42"/>
    </row>
    <row r="4" spans="1:55" ht="9.75" customHeight="1" x14ac:dyDescent="0.2">
      <c r="A4" s="50"/>
      <c r="B4" s="50"/>
      <c r="C4" s="51"/>
      <c r="D4" s="42"/>
      <c r="E4" s="51"/>
      <c r="F4" s="50"/>
      <c r="G4" s="50"/>
      <c r="H4" s="42"/>
      <c r="I4" s="52"/>
      <c r="J4" s="42"/>
      <c r="K4" s="42"/>
      <c r="L4" s="42"/>
      <c r="M4" s="52"/>
      <c r="N4" s="42"/>
      <c r="O4" s="42"/>
      <c r="P4" s="42"/>
      <c r="Q4" s="42"/>
      <c r="R4" s="50"/>
      <c r="S4" s="42"/>
      <c r="T4" s="51"/>
      <c r="U4" s="53"/>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row>
    <row r="5" spans="1:55" ht="26.25" customHeight="1" x14ac:dyDescent="0.2">
      <c r="A5" s="54" t="s">
        <v>8</v>
      </c>
      <c r="B5" s="54"/>
      <c r="C5" s="55"/>
      <c r="D5" s="54"/>
      <c r="E5" s="54"/>
      <c r="F5" s="54"/>
      <c r="G5" s="54"/>
      <c r="H5" s="54"/>
      <c r="I5" s="54"/>
      <c r="J5" s="54"/>
      <c r="K5" s="56" t="s">
        <v>9</v>
      </c>
      <c r="L5" s="56"/>
      <c r="M5" s="56"/>
      <c r="N5" s="56"/>
      <c r="O5" s="56"/>
      <c r="P5" s="56"/>
      <c r="Q5" s="56"/>
      <c r="R5" s="57" t="s">
        <v>10</v>
      </c>
      <c r="S5" s="57"/>
      <c r="T5" s="57"/>
      <c r="U5" s="57"/>
      <c r="V5" s="57"/>
      <c r="W5" s="57"/>
      <c r="X5" s="57"/>
      <c r="Y5" s="57"/>
      <c r="Z5" s="57"/>
      <c r="AA5" s="57"/>
      <c r="AB5" s="58" t="s">
        <v>11</v>
      </c>
      <c r="AC5" s="58"/>
      <c r="AD5" s="58"/>
      <c r="AE5" s="58"/>
      <c r="AF5" s="58"/>
      <c r="AG5" s="58"/>
      <c r="AH5" s="59" t="s">
        <v>12</v>
      </c>
      <c r="AI5" s="59"/>
      <c r="AJ5" s="60" t="s">
        <v>13</v>
      </c>
      <c r="AK5" s="61"/>
      <c r="AL5" s="61"/>
      <c r="AM5" s="61"/>
      <c r="AN5" s="61"/>
      <c r="AO5" s="61"/>
      <c r="AP5" s="61"/>
      <c r="AQ5" s="61"/>
      <c r="AR5" s="42"/>
      <c r="AS5" s="42"/>
      <c r="AT5" s="42"/>
      <c r="AU5" s="42"/>
      <c r="AV5" s="42"/>
      <c r="AW5" s="42"/>
      <c r="AX5" s="42"/>
      <c r="AY5" s="42"/>
      <c r="AZ5" s="42"/>
      <c r="BA5" s="42"/>
      <c r="BB5" s="42"/>
      <c r="BC5" s="42"/>
    </row>
    <row r="6" spans="1:55" ht="16.5" customHeight="1" x14ac:dyDescent="0.2">
      <c r="A6" s="62" t="s">
        <v>14</v>
      </c>
      <c r="B6" s="63" t="s">
        <v>15</v>
      </c>
      <c r="C6" s="63" t="s">
        <v>16</v>
      </c>
      <c r="D6" s="63" t="s">
        <v>17</v>
      </c>
      <c r="E6" s="63" t="s">
        <v>18</v>
      </c>
      <c r="F6" s="62" t="s">
        <v>19</v>
      </c>
      <c r="G6" s="62" t="s">
        <v>20</v>
      </c>
      <c r="H6" s="64"/>
      <c r="I6" s="62" t="s">
        <v>21</v>
      </c>
      <c r="J6" s="62" t="s">
        <v>22</v>
      </c>
      <c r="K6" s="62" t="s">
        <v>23</v>
      </c>
      <c r="L6" s="63" t="s">
        <v>24</v>
      </c>
      <c r="M6" s="62" t="s">
        <v>25</v>
      </c>
      <c r="N6" s="62" t="s">
        <v>26</v>
      </c>
      <c r="O6" s="62" t="s">
        <v>27</v>
      </c>
      <c r="P6" s="63" t="s">
        <v>24</v>
      </c>
      <c r="Q6" s="62" t="s">
        <v>305</v>
      </c>
      <c r="R6" s="65" t="s">
        <v>28</v>
      </c>
      <c r="S6" s="66" t="s">
        <v>29</v>
      </c>
      <c r="T6" s="66" t="s">
        <v>30</v>
      </c>
      <c r="U6" s="66" t="s">
        <v>31</v>
      </c>
      <c r="V6" s="66" t="s">
        <v>32</v>
      </c>
      <c r="W6" s="66"/>
      <c r="X6" s="66"/>
      <c r="Y6" s="66"/>
      <c r="Z6" s="66"/>
      <c r="AA6" s="66"/>
      <c r="AB6" s="67" t="s">
        <v>33</v>
      </c>
      <c r="AC6" s="67" t="s">
        <v>34</v>
      </c>
      <c r="AD6" s="67" t="s">
        <v>24</v>
      </c>
      <c r="AE6" s="67" t="s">
        <v>35</v>
      </c>
      <c r="AF6" s="67" t="s">
        <v>24</v>
      </c>
      <c r="AG6" s="67" t="s">
        <v>36</v>
      </c>
      <c r="AH6" s="59"/>
      <c r="AI6" s="59"/>
      <c r="AJ6" s="68" t="s">
        <v>37</v>
      </c>
      <c r="AK6" s="69"/>
      <c r="AL6" s="69"/>
      <c r="AM6" s="69"/>
      <c r="AN6" s="70" t="s">
        <v>38</v>
      </c>
      <c r="AO6" s="70"/>
      <c r="AP6" s="71" t="s">
        <v>39</v>
      </c>
      <c r="AQ6" s="71"/>
      <c r="AR6" s="42"/>
      <c r="AS6" s="42"/>
      <c r="AT6" s="42"/>
      <c r="AU6" s="42"/>
      <c r="AV6" s="42"/>
      <c r="AW6" s="42"/>
      <c r="AX6" s="42"/>
      <c r="AY6" s="42"/>
      <c r="AZ6" s="42"/>
      <c r="BA6" s="42"/>
      <c r="BB6" s="42"/>
      <c r="BC6" s="42"/>
    </row>
    <row r="7" spans="1:55" s="78" customFormat="1" ht="94.5" customHeight="1" x14ac:dyDescent="0.25">
      <c r="A7" s="62"/>
      <c r="B7" s="63"/>
      <c r="C7" s="63"/>
      <c r="D7" s="63"/>
      <c r="E7" s="63"/>
      <c r="F7" s="62"/>
      <c r="G7" s="62"/>
      <c r="H7" s="64" t="s">
        <v>40</v>
      </c>
      <c r="I7" s="62"/>
      <c r="J7" s="62"/>
      <c r="K7" s="62"/>
      <c r="L7" s="63"/>
      <c r="M7" s="62"/>
      <c r="N7" s="62"/>
      <c r="O7" s="63"/>
      <c r="P7" s="63"/>
      <c r="Q7" s="62"/>
      <c r="R7" s="65"/>
      <c r="S7" s="66"/>
      <c r="T7" s="66"/>
      <c r="U7" s="66"/>
      <c r="V7" s="72" t="s">
        <v>41</v>
      </c>
      <c r="W7" s="72" t="s">
        <v>42</v>
      </c>
      <c r="X7" s="72" t="s">
        <v>43</v>
      </c>
      <c r="Y7" s="72" t="s">
        <v>44</v>
      </c>
      <c r="Z7" s="72" t="s">
        <v>45</v>
      </c>
      <c r="AA7" s="72" t="s">
        <v>46</v>
      </c>
      <c r="AB7" s="67"/>
      <c r="AC7" s="67"/>
      <c r="AD7" s="67"/>
      <c r="AE7" s="67"/>
      <c r="AF7" s="67"/>
      <c r="AG7" s="67"/>
      <c r="AH7" s="73" t="s">
        <v>47</v>
      </c>
      <c r="AI7" s="73" t="s">
        <v>48</v>
      </c>
      <c r="AJ7" s="74" t="s">
        <v>49</v>
      </c>
      <c r="AK7" s="75" t="s">
        <v>50</v>
      </c>
      <c r="AL7" s="75" t="s">
        <v>51</v>
      </c>
      <c r="AM7" s="75" t="s">
        <v>52</v>
      </c>
      <c r="AN7" s="76" t="s">
        <v>50</v>
      </c>
      <c r="AO7" s="76" t="s">
        <v>51</v>
      </c>
      <c r="AP7" s="77" t="s">
        <v>50</v>
      </c>
      <c r="AQ7" s="77" t="s">
        <v>51</v>
      </c>
      <c r="AR7" s="50"/>
      <c r="AS7" s="50"/>
      <c r="AT7" s="50"/>
      <c r="AU7" s="50"/>
      <c r="AV7" s="50"/>
      <c r="AW7" s="50"/>
      <c r="AX7" s="50"/>
      <c r="AY7" s="50"/>
      <c r="AZ7" s="50"/>
      <c r="BA7" s="50"/>
      <c r="BB7" s="50"/>
      <c r="BC7" s="50"/>
    </row>
    <row r="8" spans="1:55" ht="103.5" customHeight="1" x14ac:dyDescent="0.2">
      <c r="A8" s="201" t="s">
        <v>80</v>
      </c>
      <c r="B8" s="202" t="s">
        <v>54</v>
      </c>
      <c r="C8" s="203" t="s">
        <v>55</v>
      </c>
      <c r="D8" s="204" t="s">
        <v>81</v>
      </c>
      <c r="E8" s="205" t="s">
        <v>57</v>
      </c>
      <c r="F8" s="205" t="s">
        <v>82</v>
      </c>
      <c r="G8" s="205" t="s">
        <v>83</v>
      </c>
      <c r="H8" s="206" t="s">
        <v>84</v>
      </c>
      <c r="I8" s="205" t="s">
        <v>85</v>
      </c>
      <c r="J8" s="207">
        <v>30</v>
      </c>
      <c r="K8" s="207" t="str">
        <f t="shared" ref="K8:K10" si="0">IF(J8&lt;=0,"",IF(J8&lt;=2,"Muy Baja",IF(J8&lt;=24,"Baja",IF(J8&lt;=500,"Media",IF(J8&lt;=5000,"Alta","Muy Alta")))))</f>
        <v>Media</v>
      </c>
      <c r="L8" s="208">
        <f t="shared" ref="L8:L10" si="1">IF(K8="","",IF(K8="Muy Baja",0.2,IF(K8="Baja",0.4,IF(K8="Media",0.6,IF(K8="Alta",0.8,IF(K8="Muy Alta",1,))))))</f>
        <v>0.6</v>
      </c>
      <c r="M8" s="209" t="s">
        <v>62</v>
      </c>
      <c r="N8" s="210" t="str">
        <f>IF(NOT(ISERROR(MATCH(M8,_xlfn.ANCHORARRAY(#REF!),0))),#REF!&amp;"Por favor no seleccionar los criterios de impacto",M8)</f>
        <v xml:space="preserve">     El riesgo afecta la imagen de la entidad con algunos usuarios de relevancia frente al logro de los objetivos</v>
      </c>
      <c r="O8" s="207" t="str">
        <f>IF(OR(N8='[2]Anexo 3 Tabla Impacto'!$C$11,N8='[2]Anexo 3 Tabla Impacto'!$D$11),"Leve",IF(OR(N8='[2]Anexo 3 Tabla Impacto'!$C$12,N8='[2]Anexo 3 Tabla Impacto'!$D$12),"Menor",IF(OR(N8='[2]Anexo 3 Tabla Impacto'!$C$13,N8='[2]Anexo 3 Tabla Impacto'!$D$13),"Moderado",IF(OR(N8='[2]Anexo 3 Tabla Impacto'!$C$14,N8='[2]Anexo 3 Tabla Impacto'!$D$14),"Mayor",IF(OR(N8='[2]Anexo 3 Tabla Impacto'!$C$15,N8='[2]Anexo 3 Tabla Impacto'!$D$15),"Catastrófico","")))))</f>
        <v>Moderado</v>
      </c>
      <c r="P8" s="208">
        <f>IF(O8="","",IF(O8="Leve",0.2,IF(O8="Menor",0.4,IF(O8="Moderado",0.6,IF(O8="Mayor",0.8,IF(O8="Catastrófico",1,))))))</f>
        <v>0.6</v>
      </c>
      <c r="Q8" s="211" t="str">
        <f>IF(OR(AND(K8="Muy Baja",O8="Leve"),AND(K8="Muy Baja",O8="Menor"),AND(K8="Baja",O8="Leve")),"Bajo",IF(OR(AND(K8="Muy baja",O8="Moderado"),AND(K8="Baja",O8="Menor"),AND(K8="Baja",O8="Moderado"),AND(K8="Media",O8="Leve"),AND(K8="Media",O8="Menor"),AND(K8="Media",O8="Moderado"),AND(K8="Alta",O8="Leve"),AND(K8="Alta",O8="Menor")),"Moderado",IF(OR(AND(K8="Muy Baja",O8="Mayor"),AND(K8="Baja",O8="Mayor"),AND(K8="Media",O8="Mayor"),AND(K8="Alta",O8="Moderado"),AND(K8="Alta",O8="Mayor"),AND(K8="Muy Alta",O8="Leve"),AND(K8="Muy Alta",O8="Menor"),AND(K8="Muy Alta",O8="Moderado"),AND(K8="Muy Alta",O8="Mayor")),"Alto",IF(OR(AND(K8="Muy Baja",O8="Catastrófico"),AND(K8="Baja",O8="Catastrófico"),AND(K8="Media",O8="Catastrófico"),AND(K8="Alta",O8="Catastrófico"),AND(K8="Muy Alta",O8="Catastrófico")),"Extremo",""))))</f>
        <v>Moderado</v>
      </c>
      <c r="R8" s="201">
        <v>5</v>
      </c>
      <c r="S8" s="212" t="s">
        <v>86</v>
      </c>
      <c r="T8" s="213" t="s">
        <v>87</v>
      </c>
      <c r="U8" s="211" t="str">
        <f t="shared" ref="U8:U20" si="2">IF(OR(V8="Preventivo",V8="Detectivo"),"Probabilidad",IF(V8="Correctivo","Impacto",""))</f>
        <v>Probabilidad</v>
      </c>
      <c r="V8" s="214" t="s">
        <v>66</v>
      </c>
      <c r="W8" s="214" t="s">
        <v>67</v>
      </c>
      <c r="X8" s="215" t="str">
        <f t="shared" ref="X8:X20" si="3">IF(AND(V8="Preventivo",W8="Automático"),"50%",IF(AND(V8="Preventivo",W8="Manual"),"40%",IF(AND(V8="Detectivo",W8="Automático"),"40%",IF(AND(V8="Detectivo",W8="Manual"),"30%",IF(AND(V8="Correctivo",W8="Automático"),"35%",IF(AND(V8="Correctivo",W8="Manual"),"25%",""))))))</f>
        <v>40%</v>
      </c>
      <c r="Y8" s="214" t="s">
        <v>68</v>
      </c>
      <c r="Z8" s="214" t="s">
        <v>69</v>
      </c>
      <c r="AA8" s="214" t="s">
        <v>70</v>
      </c>
      <c r="AB8" s="216">
        <f t="shared" ref="AB8:AB20" si="4">IFERROR(IF(U8="Probabilidad",(L8-(+L8*X8)),IF(U8="Impacto",L8,"")),"")</f>
        <v>0.36</v>
      </c>
      <c r="AC8" s="217" t="str">
        <f t="shared" ref="AC8:AC20" si="5">IFERROR(IF(AB8="","",IF(AB8&lt;=0.2,"Muy Baja",IF(AB8&lt;=0.4,"Baja",IF(AB8&lt;=0.6,"Media",IF(AB8&lt;=0.8,"Alta","Muy Alta"))))),"")</f>
        <v>Baja</v>
      </c>
      <c r="AD8" s="215">
        <f t="shared" ref="AD8:AD20" si="6">+AB8</f>
        <v>0.36</v>
      </c>
      <c r="AE8" s="217" t="str">
        <f t="shared" ref="AE8:AE20" si="7">IFERROR(IF(AF8="","",IF(AF8&lt;=0.2,"Leve",IF(AF8&lt;=0.4,"Menor",IF(AF8&lt;=0.6,"Moderado",IF(AF8&lt;=0.8,"Mayor","Catastrófico"))))),"")</f>
        <v>Moderado</v>
      </c>
      <c r="AF8" s="215">
        <f t="shared" ref="AF8:AF20" si="8">IFERROR(IF(U8="Impacto",(P8-(+P8*X8)),IF(U8="Probabilidad",P8,"")),"")</f>
        <v>0.6</v>
      </c>
      <c r="AG8" s="218" t="str">
        <f t="shared" ref="AG8:AG20" si="9">IFERROR(IF(OR(AND(AC8="Muy Baja",AE8="Leve"),AND(AC8="Muy Baja",AE8="Menor"),AND(AC8="Baja",AE8="Leve")),"Bajo",IF(OR(AND(AC8="Muy baja",AE8="Moderado"),AND(AC8="Baja",AE8="Menor"),AND(AC8="Baja",AE8="Moderado"),AND(AC8="Media",AE8="Leve"),AND(AC8="Media",AE8="Menor"),AND(AC8="Media",AE8="Moderado"),AND(AC8="Alta",AE8="Leve"),AND(AC8="Alta",AE8="Menor")),"Moderado",IF(OR(AND(AC8="Muy Baja",AE8="Mayor"),AND(AC8="Baja",AE8="Mayor"),AND(AC8="Media",AE8="Mayor"),AND(AC8="Alta",AE8="Moderado"),AND(AC8="Alta",AE8="Mayor"),AND(AC8="Muy Alta",AE8="Leve"),AND(AC8="Muy Alta",AE8="Menor"),AND(AC8="Muy Alta",AE8="Moderado"),AND(AC8="Muy Alta",AE8="Mayor")),"Alto",IF(OR(AND(AC8="Muy Baja",AE8="Catastrófico"),AND(AC8="Baja",AE8="Catastrófico"),AND(AC8="Media",AE8="Catastrófico"),AND(AC8="Alta",AE8="Catastrófico"),AND(AC8="Muy Alta",AE8="Catastrófico")),"Extremo","")))),"")</f>
        <v>Moderado</v>
      </c>
      <c r="AH8" s="214" t="s">
        <v>71</v>
      </c>
      <c r="AI8" s="206" t="str">
        <f>+IF(OR(AG8="Moderado",AG8="bajo"),[2]Listas!$D$2,[2]Listas!$D$3)</f>
        <v>Se puede aceptar el riesgo no es necesario adoptar medidas adicionales que reduzcan su probabilidad e impacto.</v>
      </c>
      <c r="AJ8" s="98"/>
      <c r="AK8" s="99"/>
      <c r="AL8" s="100"/>
      <c r="AM8" s="101"/>
      <c r="AN8" s="99"/>
      <c r="AO8" s="100"/>
      <c r="AP8" s="99"/>
      <c r="AQ8" s="100"/>
      <c r="AR8" s="42"/>
      <c r="AS8" s="42"/>
      <c r="AT8" s="42"/>
      <c r="AU8" s="42"/>
      <c r="AV8" s="42"/>
      <c r="AW8" s="42"/>
      <c r="AX8" s="42"/>
      <c r="AY8" s="42"/>
      <c r="AZ8" s="42"/>
      <c r="BA8" s="42"/>
      <c r="BB8" s="42"/>
      <c r="BC8" s="42"/>
    </row>
    <row r="9" spans="1:55" ht="112.5" customHeight="1" x14ac:dyDescent="0.2">
      <c r="A9" s="201" t="s">
        <v>88</v>
      </c>
      <c r="B9" s="202" t="s">
        <v>89</v>
      </c>
      <c r="C9" s="203" t="s">
        <v>90</v>
      </c>
      <c r="D9" s="204" t="s">
        <v>91</v>
      </c>
      <c r="E9" s="205" t="s">
        <v>57</v>
      </c>
      <c r="F9" s="205" t="s">
        <v>92</v>
      </c>
      <c r="G9" s="205" t="s">
        <v>93</v>
      </c>
      <c r="H9" s="206" t="s">
        <v>84</v>
      </c>
      <c r="I9" s="205" t="s">
        <v>85</v>
      </c>
      <c r="J9" s="207">
        <v>40</v>
      </c>
      <c r="K9" s="207" t="str">
        <f t="shared" si="0"/>
        <v>Media</v>
      </c>
      <c r="L9" s="208">
        <f t="shared" si="1"/>
        <v>0.6</v>
      </c>
      <c r="M9" s="209" t="s">
        <v>94</v>
      </c>
      <c r="N9" s="210" t="str">
        <f>IF(NOT(ISERROR(MATCH(M9,_xlfn.ANCHORARRAY(#REF!),0))),L13&amp;"Por favor no seleccionar los criterios de impacto",M9)</f>
        <v xml:space="preserve">     El riesgo afecta la imagen de de la entidad con efecto publicitario sostenido a nivel de sector administrativo, nivel departamental o municipal</v>
      </c>
      <c r="O9" s="207" t="str">
        <f>IF(OR(N9='[2]Anexo 3 Tabla Impacto'!$C$11,N9='[2]Anexo 3 Tabla Impacto'!$D$11),"Leve",IF(OR(N9='[2]Anexo 3 Tabla Impacto'!$C$12,N9='[2]Anexo 3 Tabla Impacto'!$D$12),"Menor",IF(OR(N9='[2]Anexo 3 Tabla Impacto'!$C$13,N9='[2]Anexo 3 Tabla Impacto'!$D$13),"Moderado",IF(OR(N9='[2]Anexo 3 Tabla Impacto'!$C$14,N9='[2]Anexo 3 Tabla Impacto'!$D$14),"Mayor",IF(OR(N9='[2]Anexo 3 Tabla Impacto'!$C$15,N9='[2]Anexo 3 Tabla Impacto'!$D$15),"Catastrófico","")))))</f>
        <v>Mayor</v>
      </c>
      <c r="P9" s="208">
        <f>IF(O9="","",IF(O9="Leve",0.2,IF(O9="Menor",0.4,IF(O9="Moderado",0.6,IF(O9="Mayor",0.8,IF(O9="Catastrófico",1,))))))</f>
        <v>0.8</v>
      </c>
      <c r="Q9" s="211" t="str">
        <f>IF(OR(AND(K9="Muy Baja",O9="Leve"),AND(K9="Muy Baja",O9="Menor"),AND(K9="Baja",O9="Leve")),"Bajo",IF(OR(AND(K9="Muy baja",O9="Moderado"),AND(K9="Baja",O9="Menor"),AND(K9="Baja",O9="Moderado"),AND(K9="Media",O9="Leve"),AND(K9="Media",O9="Menor"),AND(K9="Media",O9="Moderado"),AND(K9="Alta",O9="Leve"),AND(K9="Alta",O9="Menor")),"Moderado",IF(OR(AND(K9="Muy Baja",O9="Mayor"),AND(K9="Baja",O9="Mayor"),AND(K9="Media",O9="Mayor"),AND(K9="Alta",O9="Moderado"),AND(K9="Alta",O9="Mayor"),AND(K9="Muy Alta",O9="Leve"),AND(K9="Muy Alta",O9="Menor"),AND(K9="Muy Alta",O9="Moderado"),AND(K9="Muy Alta",O9="Mayor")),"Alto",IF(OR(AND(K9="Muy Baja",O9="Catastrófico"),AND(K9="Baja",O9="Catastrófico"),AND(K9="Media",O9="Catastrófico"),AND(K9="Alta",O9="Catastrófico"),AND(K9="Muy Alta",O9="Catastrófico")),"Extremo",""))))</f>
        <v>Alto</v>
      </c>
      <c r="R9" s="201">
        <v>6</v>
      </c>
      <c r="S9" s="212" t="s">
        <v>95</v>
      </c>
      <c r="T9" s="213" t="s">
        <v>87</v>
      </c>
      <c r="U9" s="211" t="str">
        <f t="shared" si="2"/>
        <v>Probabilidad</v>
      </c>
      <c r="V9" s="214" t="s">
        <v>66</v>
      </c>
      <c r="W9" s="214" t="s">
        <v>67</v>
      </c>
      <c r="X9" s="215" t="str">
        <f t="shared" si="3"/>
        <v>40%</v>
      </c>
      <c r="Y9" s="214" t="s">
        <v>68</v>
      </c>
      <c r="Z9" s="214" t="s">
        <v>69</v>
      </c>
      <c r="AA9" s="214" t="s">
        <v>70</v>
      </c>
      <c r="AB9" s="216">
        <f t="shared" si="4"/>
        <v>0.36</v>
      </c>
      <c r="AC9" s="217" t="str">
        <f t="shared" si="5"/>
        <v>Baja</v>
      </c>
      <c r="AD9" s="215">
        <f t="shared" si="6"/>
        <v>0.36</v>
      </c>
      <c r="AE9" s="217" t="str">
        <f t="shared" si="7"/>
        <v>Mayor</v>
      </c>
      <c r="AF9" s="215">
        <f t="shared" si="8"/>
        <v>0.8</v>
      </c>
      <c r="AG9" s="218" t="str">
        <f t="shared" si="9"/>
        <v>Alto</v>
      </c>
      <c r="AH9" s="214" t="s">
        <v>71</v>
      </c>
      <c r="AI9" s="206" t="str">
        <f>+IF(OR(AG9="Moderado",AG9="bajo"),[2]Listas!$D$2,[2]Listas!$D$3)</f>
        <v>Reduzca la probabilidad o impacto implementando acciones preventivas diferentes a los controles en un plan de tratamiento que identifique actividad, con fecha, responsable. También puede compartir o transferir el riesgo.</v>
      </c>
      <c r="AJ9" s="98"/>
      <c r="AK9" s="99"/>
      <c r="AL9" s="100"/>
      <c r="AM9" s="101"/>
      <c r="AN9" s="99"/>
      <c r="AO9" s="100"/>
      <c r="AP9" s="99"/>
      <c r="AQ9" s="100"/>
      <c r="AR9" s="42"/>
      <c r="AS9" s="42"/>
      <c r="AT9" s="42"/>
      <c r="AU9" s="42"/>
      <c r="AV9" s="42"/>
      <c r="AW9" s="42"/>
      <c r="AX9" s="42"/>
      <c r="AY9" s="42"/>
      <c r="AZ9" s="42"/>
      <c r="BA9" s="42"/>
      <c r="BB9" s="42"/>
      <c r="BC9" s="42"/>
    </row>
    <row r="10" spans="1:55" ht="151.5" customHeight="1" x14ac:dyDescent="0.2">
      <c r="A10" s="201" t="s">
        <v>129</v>
      </c>
      <c r="B10" s="202" t="s">
        <v>130</v>
      </c>
      <c r="C10" s="203" t="s">
        <v>131</v>
      </c>
      <c r="D10" s="204" t="s">
        <v>132</v>
      </c>
      <c r="E10" s="206" t="s">
        <v>75</v>
      </c>
      <c r="F10" s="205" t="s">
        <v>82</v>
      </c>
      <c r="G10" s="205" t="s">
        <v>133</v>
      </c>
      <c r="H10" s="206" t="s">
        <v>84</v>
      </c>
      <c r="I10" s="205" t="s">
        <v>85</v>
      </c>
      <c r="J10" s="219">
        <v>1000</v>
      </c>
      <c r="K10" s="207" t="str">
        <f t="shared" si="0"/>
        <v>Alta</v>
      </c>
      <c r="L10" s="208">
        <f t="shared" si="1"/>
        <v>0.8</v>
      </c>
      <c r="M10" s="209" t="s">
        <v>94</v>
      </c>
      <c r="N10" s="208" t="str">
        <f>IF(NOT(ISERROR(MATCH(M10,_xlfn.ANCHORARRAY(#REF!),0))),L16&amp;"Por favor no seleccionar los criterios de impacto",M10)</f>
        <v xml:space="preserve">     El riesgo afecta la imagen de de la entidad con efecto publicitario sostenido a nivel de sector administrativo, nivel departamental o municipal</v>
      </c>
      <c r="O10" s="207" t="str">
        <f>IF(OR(N10='[2]Anexo 3 Tabla Impacto'!$C$11,N10='[2]Anexo 3 Tabla Impacto'!$D$11),"Leve",IF(OR(N10='[2]Anexo 3 Tabla Impacto'!$C$12,N10='[2]Anexo 3 Tabla Impacto'!$D$12),"Menor",IF(OR(N10='[2]Anexo 3 Tabla Impacto'!$C$13,N10='[2]Anexo 3 Tabla Impacto'!$D$13),"Moderado",IF(OR(N10='[2]Anexo 3 Tabla Impacto'!$C$14,N10='[2]Anexo 3 Tabla Impacto'!$D$14),"Mayor",IF(OR(N10='[2]Anexo 3 Tabla Impacto'!$C$15,N10='[2]Anexo 3 Tabla Impacto'!$D$15),"Catastrófico","")))))</f>
        <v>Mayor</v>
      </c>
      <c r="P10" s="208">
        <f t="shared" ref="P10" si="10">IF(O10="","",IF(O10="Leve",0.2,IF(O10="Menor",0.4,IF(O10="Moderado",0.6,IF(O10="Mayor",0.8,IF(O10="Catastrófico",1,))))))</f>
        <v>0.8</v>
      </c>
      <c r="Q10" s="211" t="str">
        <f t="shared" ref="Q10" si="11">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201">
        <v>10</v>
      </c>
      <c r="S10" s="212" t="s">
        <v>134</v>
      </c>
      <c r="T10" s="213" t="s">
        <v>135</v>
      </c>
      <c r="U10" s="211" t="str">
        <f t="shared" si="2"/>
        <v>Probabilidad</v>
      </c>
      <c r="V10" s="214" t="s">
        <v>66</v>
      </c>
      <c r="W10" s="214" t="s">
        <v>67</v>
      </c>
      <c r="X10" s="215" t="str">
        <f t="shared" si="3"/>
        <v>40%</v>
      </c>
      <c r="Y10" s="214" t="s">
        <v>68</v>
      </c>
      <c r="Z10" s="214" t="s">
        <v>69</v>
      </c>
      <c r="AA10" s="214" t="s">
        <v>70</v>
      </c>
      <c r="AB10" s="216">
        <f t="shared" si="4"/>
        <v>0.48</v>
      </c>
      <c r="AC10" s="217" t="str">
        <f t="shared" si="5"/>
        <v>Media</v>
      </c>
      <c r="AD10" s="215">
        <f t="shared" si="6"/>
        <v>0.48</v>
      </c>
      <c r="AE10" s="217" t="str">
        <f t="shared" si="7"/>
        <v>Mayor</v>
      </c>
      <c r="AF10" s="215">
        <f t="shared" si="8"/>
        <v>0.8</v>
      </c>
      <c r="AG10" s="218" t="str">
        <f t="shared" si="9"/>
        <v>Alto</v>
      </c>
      <c r="AH10" s="214" t="s">
        <v>71</v>
      </c>
      <c r="AI10" s="206" t="str">
        <f>+IF(OR(AG10="Moderado",AG10="bajo"),[2]Listas!$D$2,[2]Listas!$D$3)</f>
        <v>Reduzca la probabilidad o impacto implementando acciones preventivas diferentes a los controles en un plan de tratamiento que identifique actividad, con fecha, responsable. También puede compartir o transferir el riesgo.</v>
      </c>
      <c r="AJ10" s="98"/>
      <c r="AK10" s="99"/>
      <c r="AL10" s="100"/>
      <c r="AM10" s="101"/>
      <c r="AN10" s="99"/>
      <c r="AO10" s="100"/>
      <c r="AP10" s="99"/>
      <c r="AQ10" s="100"/>
      <c r="AR10" s="42"/>
      <c r="AS10" s="42"/>
      <c r="AT10" s="42"/>
      <c r="AU10" s="42"/>
      <c r="AV10" s="42"/>
      <c r="AW10" s="42"/>
      <c r="AX10" s="42"/>
      <c r="AY10" s="42"/>
      <c r="AZ10" s="42"/>
      <c r="BA10" s="42"/>
      <c r="BB10" s="42"/>
      <c r="BC10" s="42"/>
    </row>
    <row r="11" spans="1:55" ht="151.5" customHeight="1" x14ac:dyDescent="0.2">
      <c r="A11" s="201" t="s">
        <v>141</v>
      </c>
      <c r="B11" s="202" t="s">
        <v>142</v>
      </c>
      <c r="C11" s="203" t="s">
        <v>143</v>
      </c>
      <c r="D11" s="204" t="s">
        <v>144</v>
      </c>
      <c r="E11" s="206" t="s">
        <v>57</v>
      </c>
      <c r="F11" s="205" t="s">
        <v>145</v>
      </c>
      <c r="G11" s="205" t="s">
        <v>146</v>
      </c>
      <c r="H11" s="206" t="s">
        <v>84</v>
      </c>
      <c r="I11" s="205" t="s">
        <v>85</v>
      </c>
      <c r="J11" s="219">
        <v>25</v>
      </c>
      <c r="K11" s="207" t="str">
        <f t="shared" ref="K11:K12" si="12">IF(J11&lt;=0,"",IF(J11&lt;=2,"Muy Baja",IF(J11&lt;=24,"Baja",IF(J11&lt;=500,"Media",IF(J11&lt;=5000,"Alta","Muy Alta")))))</f>
        <v>Media</v>
      </c>
      <c r="L11" s="210">
        <f t="shared" ref="L11:L12" si="13">IF(K11="","",IF(K11="Muy Baja",0.2,IF(K11="Baja",0.4,IF(K11="Media",0.6,IF(K11="Alta",0.8,IF(K11="Muy Alta",1,))))))</f>
        <v>0.6</v>
      </c>
      <c r="M11" s="209" t="s">
        <v>62</v>
      </c>
      <c r="N11" s="210" t="str">
        <f>IF(NOT(ISERROR(MATCH(M11,_xlfn.ANCHORARRAY(#REF!),0))),#REF!&amp;"Por favor no seleccionar los criterios de impacto",M11)</f>
        <v xml:space="preserve">     El riesgo afecta la imagen de la entidad con algunos usuarios de relevancia frente al logro de los objetivos</v>
      </c>
      <c r="O11" s="207" t="str">
        <f>IF(OR(N11='[2]Anexo 3 Tabla Impacto'!$C$11,N11='[2]Anexo 3 Tabla Impacto'!$D$11),"Leve",IF(OR(N11='[2]Anexo 3 Tabla Impacto'!$C$12,N11='[2]Anexo 3 Tabla Impacto'!$D$12),"Menor",IF(OR(N11='[2]Anexo 3 Tabla Impacto'!$C$13,N11='[2]Anexo 3 Tabla Impacto'!$D$13),"Moderado",IF(OR(N11='[2]Anexo 3 Tabla Impacto'!$C$14,N11='[2]Anexo 3 Tabla Impacto'!$D$14),"Mayor",IF(OR(N11='[2]Anexo 3 Tabla Impacto'!$C$15,N11='[2]Anexo 3 Tabla Impacto'!$D$15),"Catastrófico","")))))</f>
        <v>Moderado</v>
      </c>
      <c r="P11" s="208">
        <f>IF(O11="","",IF(O11="Leve",0.2,IF(O11="Menor",0.4,IF(O11="Moderado",0.6,IF(O11="Mayor",0.8,IF(O11="Catastrófico",1,))))))</f>
        <v>0.6</v>
      </c>
      <c r="Q11" s="211"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201">
        <v>10</v>
      </c>
      <c r="S11" s="212" t="s">
        <v>147</v>
      </c>
      <c r="T11" s="213"/>
      <c r="U11" s="211" t="str">
        <f t="shared" si="2"/>
        <v>Probabilidad</v>
      </c>
      <c r="V11" s="214" t="s">
        <v>66</v>
      </c>
      <c r="W11" s="214" t="s">
        <v>67</v>
      </c>
      <c r="X11" s="215" t="str">
        <f t="shared" si="3"/>
        <v>40%</v>
      </c>
      <c r="Y11" s="214" t="s">
        <v>68</v>
      </c>
      <c r="Z11" s="214" t="s">
        <v>69</v>
      </c>
      <c r="AA11" s="214" t="s">
        <v>70</v>
      </c>
      <c r="AB11" s="216">
        <f t="shared" si="4"/>
        <v>0.36</v>
      </c>
      <c r="AC11" s="217" t="str">
        <f t="shared" si="5"/>
        <v>Baja</v>
      </c>
      <c r="AD11" s="215">
        <f t="shared" si="6"/>
        <v>0.36</v>
      </c>
      <c r="AE11" s="217" t="str">
        <f t="shared" si="7"/>
        <v>Moderado</v>
      </c>
      <c r="AF11" s="215">
        <f t="shared" si="8"/>
        <v>0.6</v>
      </c>
      <c r="AG11" s="218" t="str">
        <f t="shared" si="9"/>
        <v>Moderado</v>
      </c>
      <c r="AH11" s="214" t="s">
        <v>71</v>
      </c>
      <c r="AI11" s="206" t="str">
        <f>+IF(OR(AG11="Moderado",AG11="bajo"),[2]Listas!$D$2,[2]Listas!$D$3)</f>
        <v>Se puede aceptar el riesgo no es necesario adoptar medidas adicionales que reduzcan su probabilidad e impacto.</v>
      </c>
      <c r="AJ11" s="98"/>
      <c r="AK11" s="99"/>
      <c r="AL11" s="100"/>
      <c r="AM11" s="101"/>
      <c r="AN11" s="99"/>
      <c r="AO11" s="100"/>
      <c r="AP11" s="99"/>
      <c r="AQ11" s="100"/>
      <c r="AR11" s="42"/>
      <c r="AS11" s="42"/>
      <c r="AT11" s="42"/>
      <c r="AU11" s="42"/>
      <c r="AV11" s="42"/>
      <c r="AW11" s="42"/>
      <c r="AX11" s="42"/>
      <c r="AY11" s="42"/>
      <c r="AZ11" s="42"/>
      <c r="BA11" s="42"/>
      <c r="BB11" s="42"/>
      <c r="BC11" s="42"/>
    </row>
    <row r="12" spans="1:55" ht="151.5" customHeight="1" x14ac:dyDescent="0.2">
      <c r="A12" s="201" t="s">
        <v>153</v>
      </c>
      <c r="B12" s="220" t="s">
        <v>154</v>
      </c>
      <c r="C12" s="203" t="s">
        <v>155</v>
      </c>
      <c r="D12" s="204" t="s">
        <v>156</v>
      </c>
      <c r="E12" s="206" t="s">
        <v>57</v>
      </c>
      <c r="F12" s="205" t="s">
        <v>82</v>
      </c>
      <c r="G12" s="205" t="s">
        <v>157</v>
      </c>
      <c r="H12" s="206" t="s">
        <v>84</v>
      </c>
      <c r="I12" s="205" t="s">
        <v>85</v>
      </c>
      <c r="J12" s="219">
        <v>500</v>
      </c>
      <c r="K12" s="207" t="str">
        <f t="shared" si="12"/>
        <v>Media</v>
      </c>
      <c r="L12" s="210">
        <f t="shared" si="13"/>
        <v>0.6</v>
      </c>
      <c r="M12" s="209" t="s">
        <v>158</v>
      </c>
      <c r="N12" s="210" t="str">
        <f>IF(NOT(ISERROR(MATCH(M12,_xlfn.ANCHORARRAY(#REF!),0))),#REF!&amp;"Por favor no seleccionar los criterios de impacto",M12)</f>
        <v xml:space="preserve">     El riesgo afecta la imagen de la entidad a nivel nacional, con efecto publicitarios sostenible a nivel país</v>
      </c>
      <c r="O12" s="207" t="str">
        <f>IF(OR(N12='[2]Anexo 3 Tabla Impacto'!$C$11,N12='[2]Anexo 3 Tabla Impacto'!$D$11),"Leve",IF(OR(N12='[2]Anexo 3 Tabla Impacto'!$C$12,N12='[2]Anexo 3 Tabla Impacto'!$D$12),"Menor",IF(OR(N12='[2]Anexo 3 Tabla Impacto'!$C$13,N12='[2]Anexo 3 Tabla Impacto'!$D$13),"Moderado",IF(OR(N12='[2]Anexo 3 Tabla Impacto'!$C$14,N12='[2]Anexo 3 Tabla Impacto'!$D$14),"Mayor",IF(OR(N12='[2]Anexo 3 Tabla Impacto'!$C$15,N12='[2]Anexo 3 Tabla Impacto'!$D$15),"Catastrófico","")))))</f>
        <v>Catastrófico</v>
      </c>
      <c r="P12" s="208">
        <f t="shared" ref="P12:P20" si="14">IF(O12="","",IF(O12="Leve",0.2,IF(O12="Menor",0.4,IF(O12="Moderado",0.6,IF(O12="Mayor",0.8,IF(O12="Catastrófico",1,))))))</f>
        <v>1</v>
      </c>
      <c r="Q12" s="211" t="str">
        <f t="shared" ref="Q12:Q20" si="15">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Extremo</v>
      </c>
      <c r="R12" s="201">
        <v>10</v>
      </c>
      <c r="S12" s="213" t="s">
        <v>159</v>
      </c>
      <c r="T12" s="213"/>
      <c r="U12" s="211" t="str">
        <f t="shared" si="2"/>
        <v>Probabilidad</v>
      </c>
      <c r="V12" s="214" t="s">
        <v>66</v>
      </c>
      <c r="W12" s="214" t="s">
        <v>67</v>
      </c>
      <c r="X12" s="215" t="str">
        <f t="shared" si="3"/>
        <v>40%</v>
      </c>
      <c r="Y12" s="214" t="s">
        <v>68</v>
      </c>
      <c r="Z12" s="214" t="s">
        <v>69</v>
      </c>
      <c r="AA12" s="214" t="s">
        <v>70</v>
      </c>
      <c r="AB12" s="216">
        <f t="shared" si="4"/>
        <v>0.36</v>
      </c>
      <c r="AC12" s="217" t="str">
        <f t="shared" si="5"/>
        <v>Baja</v>
      </c>
      <c r="AD12" s="215">
        <f t="shared" si="6"/>
        <v>0.36</v>
      </c>
      <c r="AE12" s="217" t="str">
        <f t="shared" si="7"/>
        <v>Catastrófico</v>
      </c>
      <c r="AF12" s="215">
        <f t="shared" si="8"/>
        <v>1</v>
      </c>
      <c r="AG12" s="218" t="str">
        <f t="shared" si="9"/>
        <v>Extremo</v>
      </c>
      <c r="AH12" s="214" t="s">
        <v>71</v>
      </c>
      <c r="AI12" s="206" t="str">
        <f>+IF(OR(AG12="Moderado",AG12="bajo"),[2]Listas!$D$2,[2]Listas!$D$3)</f>
        <v>Reduzca la probabilidad o impacto implementando acciones preventivas diferentes a los controles en un plan de tratamiento que identifique actividad, con fecha, responsable. También puede compartir o transferir el riesgo.</v>
      </c>
      <c r="AJ12" s="98"/>
      <c r="AK12" s="99"/>
      <c r="AL12" s="100"/>
      <c r="AM12" s="101"/>
      <c r="AN12" s="99"/>
      <c r="AO12" s="100"/>
      <c r="AP12" s="99"/>
      <c r="AQ12" s="100"/>
      <c r="AR12" s="42"/>
      <c r="AS12" s="42"/>
      <c r="AT12" s="42"/>
      <c r="AU12" s="42"/>
      <c r="AV12" s="42"/>
      <c r="AW12" s="42"/>
      <c r="AX12" s="42"/>
      <c r="AY12" s="42"/>
      <c r="AZ12" s="42"/>
      <c r="BA12" s="42"/>
      <c r="BB12" s="42"/>
      <c r="BC12" s="42"/>
    </row>
    <row r="13" spans="1:55" ht="151.5" customHeight="1" x14ac:dyDescent="0.2">
      <c r="A13" s="201" t="s">
        <v>172</v>
      </c>
      <c r="B13" s="220" t="s">
        <v>166</v>
      </c>
      <c r="C13" s="203" t="s">
        <v>167</v>
      </c>
      <c r="D13" s="204" t="s">
        <v>173</v>
      </c>
      <c r="E13" s="206" t="s">
        <v>57</v>
      </c>
      <c r="F13" s="205" t="s">
        <v>145</v>
      </c>
      <c r="G13" s="205" t="s">
        <v>174</v>
      </c>
      <c r="H13" s="206" t="s">
        <v>84</v>
      </c>
      <c r="I13" s="205" t="s">
        <v>85</v>
      </c>
      <c r="J13" s="219">
        <v>25</v>
      </c>
      <c r="K13" s="207" t="str">
        <f>IF(J13&lt;=0,"",IF(J13&lt;=2,"Muy Baja",IF(J13&lt;=24,"Baja",IF(J13&lt;=500,"Media",IF(J13&lt;=5000,"Alta","Muy Alta")))))</f>
        <v>Media</v>
      </c>
      <c r="L13" s="210">
        <f>IF(K13="","",IF(K13="Muy Baja",0.2,IF(K13="Baja",0.4,IF(K13="Media",0.6,IF(K13="Alta",0.8,IF(K13="Muy Alta",1,))))))</f>
        <v>0.6</v>
      </c>
      <c r="M13" s="209" t="s">
        <v>158</v>
      </c>
      <c r="N13" s="208" t="str">
        <f>IF(NOT(ISERROR(MATCH(M13,'[2]Anexo 3 Tabla Impacto'!$B$221:$B$223,0))),'[2]Anexo 3 Tabla Impacto'!$F$223&amp;"Por favor no seleccionar los criterios de impacto(Afectación Económica o presupuestal y Pérdida Reputacional)",M13)</f>
        <v xml:space="preserve">     El riesgo afecta la imagen de la entidad a nivel nacional, con efecto publicitarios sostenible a nivel país</v>
      </c>
      <c r="O13" s="207" t="str">
        <f>IF(OR(N13='[2]Anexo 3 Tabla Impacto'!$C$11,N13='[2]Anexo 3 Tabla Impacto'!$D$11),"Leve",IF(OR(N13='[2]Anexo 3 Tabla Impacto'!$C$12,N13='[2]Anexo 3 Tabla Impacto'!$D$12),"Menor",IF(OR(N13='[2]Anexo 3 Tabla Impacto'!$C$13,N13='[2]Anexo 3 Tabla Impacto'!$D$13),"Moderado",IF(OR(N13='[2]Anexo 3 Tabla Impacto'!$C$14,N13='[2]Anexo 3 Tabla Impacto'!$D$14),"Mayor",IF(OR(N13='[2]Anexo 3 Tabla Impacto'!$C$15,N13='[2]Anexo 3 Tabla Impacto'!$D$15),"Catastrófico","")))))</f>
        <v>Catastrófico</v>
      </c>
      <c r="P13" s="208">
        <f t="shared" si="14"/>
        <v>1</v>
      </c>
      <c r="Q13" s="211" t="str">
        <f t="shared" si="15"/>
        <v>Extremo</v>
      </c>
      <c r="R13" s="201">
        <v>10</v>
      </c>
      <c r="S13" s="212" t="s">
        <v>175</v>
      </c>
      <c r="T13" s="213"/>
      <c r="U13" s="211" t="str">
        <f t="shared" si="2"/>
        <v>Probabilidad</v>
      </c>
      <c r="V13" s="214" t="s">
        <v>66</v>
      </c>
      <c r="W13" s="214" t="s">
        <v>67</v>
      </c>
      <c r="X13" s="215" t="str">
        <f t="shared" si="3"/>
        <v>40%</v>
      </c>
      <c r="Y13" s="214" t="s">
        <v>68</v>
      </c>
      <c r="Z13" s="214" t="s">
        <v>69</v>
      </c>
      <c r="AA13" s="214" t="s">
        <v>70</v>
      </c>
      <c r="AB13" s="216">
        <f t="shared" si="4"/>
        <v>0.36</v>
      </c>
      <c r="AC13" s="217" t="str">
        <f t="shared" si="5"/>
        <v>Baja</v>
      </c>
      <c r="AD13" s="215">
        <f t="shared" si="6"/>
        <v>0.36</v>
      </c>
      <c r="AE13" s="217" t="str">
        <f t="shared" si="7"/>
        <v>Catastrófico</v>
      </c>
      <c r="AF13" s="215">
        <f t="shared" si="8"/>
        <v>1</v>
      </c>
      <c r="AG13" s="218" t="str">
        <f t="shared" si="9"/>
        <v>Extremo</v>
      </c>
      <c r="AH13" s="214" t="s">
        <v>71</v>
      </c>
      <c r="AI13" s="206" t="str">
        <f>+IF(OR(AG13="Moderado",AG13="bajo"),[2]Listas!$D$2,[2]Listas!$D$3)</f>
        <v>Reduzca la probabilidad o impacto implementando acciones preventivas diferentes a los controles en un plan de tratamiento que identifique actividad, con fecha, responsable. También puede compartir o transferir el riesgo.</v>
      </c>
      <c r="AJ13" s="98"/>
      <c r="AK13" s="99"/>
      <c r="AL13" s="100"/>
      <c r="AM13" s="101"/>
      <c r="AN13" s="99"/>
      <c r="AO13" s="100"/>
      <c r="AP13" s="99"/>
      <c r="AQ13" s="100"/>
      <c r="AR13" s="42"/>
      <c r="AS13" s="42"/>
      <c r="AT13" s="42"/>
      <c r="AU13" s="42"/>
      <c r="AV13" s="42"/>
      <c r="AW13" s="42"/>
      <c r="AX13" s="42"/>
      <c r="AY13" s="42"/>
      <c r="AZ13" s="42"/>
      <c r="BA13" s="42"/>
      <c r="BB13" s="42"/>
      <c r="BC13" s="42"/>
    </row>
    <row r="14" spans="1:55" ht="151.5" customHeight="1" x14ac:dyDescent="0.2">
      <c r="A14" s="201" t="s">
        <v>183</v>
      </c>
      <c r="B14" s="220" t="s">
        <v>177</v>
      </c>
      <c r="C14" s="203" t="s">
        <v>178</v>
      </c>
      <c r="D14" s="204" t="s">
        <v>184</v>
      </c>
      <c r="E14" s="206" t="s">
        <v>57</v>
      </c>
      <c r="F14" s="205" t="s">
        <v>185</v>
      </c>
      <c r="G14" s="205" t="s">
        <v>186</v>
      </c>
      <c r="H14" s="206" t="s">
        <v>84</v>
      </c>
      <c r="I14" s="205" t="s">
        <v>85</v>
      </c>
      <c r="J14" s="219">
        <v>501</v>
      </c>
      <c r="K14" s="207" t="str">
        <f t="shared" ref="K14:K18" si="16">IF(J14&lt;=0,"",IF(J14&lt;=2,"Muy Baja",IF(J14&lt;=24,"Baja",IF(J14&lt;=500,"Media",IF(J14&lt;=5000,"Alta","Muy Alta")))))</f>
        <v>Alta</v>
      </c>
      <c r="L14" s="210">
        <f t="shared" ref="L14:L18" si="17">IF(K14="","",IF(K14="Muy Baja",0.2,IF(K14="Baja",0.4,IF(K14="Media",0.6,IF(K14="Alta",0.8,IF(K14="Muy Alta",1,))))))</f>
        <v>0.8</v>
      </c>
      <c r="M14" s="209" t="s">
        <v>62</v>
      </c>
      <c r="N14" s="208" t="str">
        <f>IF(NOT(ISERROR(MATCH(M14,_xlfn.ANCHORARRAY(#REF!),0))),#REF!&amp;"Por favor no seleccionar los criterios de impacto",M14)</f>
        <v xml:space="preserve">     El riesgo afecta la imagen de la entidad con algunos usuarios de relevancia frente al logro de los objetivos</v>
      </c>
      <c r="O14" s="207" t="str">
        <f>IF(OR(N14='[2]Anexo 3 Tabla Impacto'!$C$11,N14='[2]Anexo 3 Tabla Impacto'!$D$11),"Leve",IF(OR(N14='[2]Anexo 3 Tabla Impacto'!$C$12,N14='[2]Anexo 3 Tabla Impacto'!$D$12),"Menor",IF(OR(N14='[2]Anexo 3 Tabla Impacto'!$C$13,N14='[2]Anexo 3 Tabla Impacto'!$D$13),"Moderado",IF(OR(N14='[2]Anexo 3 Tabla Impacto'!$C$14,N14='[2]Anexo 3 Tabla Impacto'!$D$14),"Mayor",IF(OR(N14='[2]Anexo 3 Tabla Impacto'!$C$15,N14='[2]Anexo 3 Tabla Impacto'!$D$15),"Catastrófico","")))))</f>
        <v>Moderado</v>
      </c>
      <c r="P14" s="208">
        <f t="shared" si="14"/>
        <v>0.6</v>
      </c>
      <c r="Q14" s="211" t="str">
        <f t="shared" si="15"/>
        <v>Alto</v>
      </c>
      <c r="R14" s="201">
        <v>10</v>
      </c>
      <c r="S14" s="212" t="s">
        <v>187</v>
      </c>
      <c r="T14" s="221"/>
      <c r="U14" s="211" t="str">
        <f t="shared" si="2"/>
        <v>Probabilidad</v>
      </c>
      <c r="V14" s="214" t="s">
        <v>66</v>
      </c>
      <c r="W14" s="214" t="s">
        <v>67</v>
      </c>
      <c r="X14" s="215" t="str">
        <f t="shared" si="3"/>
        <v>40%</v>
      </c>
      <c r="Y14" s="214" t="s">
        <v>68</v>
      </c>
      <c r="Z14" s="214" t="s">
        <v>69</v>
      </c>
      <c r="AA14" s="214" t="s">
        <v>70</v>
      </c>
      <c r="AB14" s="216">
        <f t="shared" si="4"/>
        <v>0.48</v>
      </c>
      <c r="AC14" s="217" t="str">
        <f t="shared" si="5"/>
        <v>Media</v>
      </c>
      <c r="AD14" s="215">
        <f t="shared" si="6"/>
        <v>0.48</v>
      </c>
      <c r="AE14" s="217" t="str">
        <f t="shared" si="7"/>
        <v>Moderado</v>
      </c>
      <c r="AF14" s="215">
        <f t="shared" si="8"/>
        <v>0.6</v>
      </c>
      <c r="AG14" s="218" t="str">
        <f t="shared" si="9"/>
        <v>Moderado</v>
      </c>
      <c r="AH14" s="214" t="s">
        <v>71</v>
      </c>
      <c r="AI14" s="206" t="str">
        <f>+IF(OR(AG14="Moderado",AG14="bajo"),[2]Listas!$D$2,[2]Listas!$D$3)</f>
        <v>Se puede aceptar el riesgo no es necesario adoptar medidas adicionales que reduzcan su probabilidad e impacto.</v>
      </c>
      <c r="AJ14" s="98"/>
      <c r="AK14" s="99"/>
      <c r="AL14" s="100"/>
      <c r="AM14" s="101"/>
      <c r="AN14" s="99"/>
      <c r="AO14" s="100"/>
      <c r="AP14" s="99"/>
      <c r="AQ14" s="100"/>
      <c r="AR14" s="42"/>
      <c r="AS14" s="42"/>
      <c r="AT14" s="42"/>
      <c r="AU14" s="42"/>
      <c r="AV14" s="42"/>
      <c r="AW14" s="42"/>
      <c r="AX14" s="42"/>
      <c r="AY14" s="42"/>
      <c r="AZ14" s="42"/>
      <c r="BA14" s="42"/>
      <c r="BB14" s="42"/>
      <c r="BC14" s="42"/>
    </row>
    <row r="15" spans="1:55" ht="151.5" customHeight="1" x14ac:dyDescent="0.2">
      <c r="A15" s="201" t="s">
        <v>201</v>
      </c>
      <c r="B15" s="220" t="s">
        <v>195</v>
      </c>
      <c r="C15" s="203" t="s">
        <v>196</v>
      </c>
      <c r="D15" s="204" t="s">
        <v>202</v>
      </c>
      <c r="E15" s="206" t="s">
        <v>57</v>
      </c>
      <c r="F15" s="205" t="s">
        <v>82</v>
      </c>
      <c r="G15" s="205" t="s">
        <v>203</v>
      </c>
      <c r="H15" s="206" t="s">
        <v>84</v>
      </c>
      <c r="I15" s="206" t="s">
        <v>85</v>
      </c>
      <c r="J15" s="219">
        <v>40</v>
      </c>
      <c r="K15" s="207" t="str">
        <f t="shared" si="16"/>
        <v>Media</v>
      </c>
      <c r="L15" s="210">
        <f t="shared" si="17"/>
        <v>0.6</v>
      </c>
      <c r="M15" s="209" t="s">
        <v>62</v>
      </c>
      <c r="N15" s="208" t="str">
        <f>IF(NOT(ISERROR(MATCH(M15,_xlfn.ANCHORARRAY(#REF!),0))),#REF!&amp;"Por favor no seleccionar los criterios de impacto",M15)</f>
        <v xml:space="preserve">     El riesgo afecta la imagen de la entidad con algunos usuarios de relevancia frente al logro de los objetivos</v>
      </c>
      <c r="O15" s="207" t="str">
        <f>IF(OR(N15='[2]Anexo 3 Tabla Impacto'!$C$11,N15='[2]Anexo 3 Tabla Impacto'!$D$11),"Leve",IF(OR(N15='[2]Anexo 3 Tabla Impacto'!$C$12,N15='[2]Anexo 3 Tabla Impacto'!$D$12),"Menor",IF(OR(N15='[2]Anexo 3 Tabla Impacto'!$C$13,N15='[2]Anexo 3 Tabla Impacto'!$D$13),"Moderado",IF(OR(N15='[2]Anexo 3 Tabla Impacto'!$C$14,N15='[2]Anexo 3 Tabla Impacto'!$D$14),"Mayor",IF(OR(N15='[2]Anexo 3 Tabla Impacto'!$C$15,N15='[2]Anexo 3 Tabla Impacto'!$D$15),"Catastrófico","")))))</f>
        <v>Moderado</v>
      </c>
      <c r="P15" s="208">
        <f t="shared" si="14"/>
        <v>0.6</v>
      </c>
      <c r="Q15" s="211" t="str">
        <f t="shared" si="15"/>
        <v>Moderado</v>
      </c>
      <c r="R15" s="201">
        <v>10</v>
      </c>
      <c r="S15" s="212" t="s">
        <v>204</v>
      </c>
      <c r="T15" s="213"/>
      <c r="U15" s="211" t="str">
        <f t="shared" si="2"/>
        <v>Probabilidad</v>
      </c>
      <c r="V15" s="214" t="s">
        <v>66</v>
      </c>
      <c r="W15" s="214" t="s">
        <v>67</v>
      </c>
      <c r="X15" s="215" t="str">
        <f t="shared" si="3"/>
        <v>40%</v>
      </c>
      <c r="Y15" s="214" t="s">
        <v>68</v>
      </c>
      <c r="Z15" s="214" t="s">
        <v>69</v>
      </c>
      <c r="AA15" s="214" t="s">
        <v>70</v>
      </c>
      <c r="AB15" s="216">
        <f t="shared" si="4"/>
        <v>0.36</v>
      </c>
      <c r="AC15" s="217" t="str">
        <f t="shared" si="5"/>
        <v>Baja</v>
      </c>
      <c r="AD15" s="215">
        <f t="shared" si="6"/>
        <v>0.36</v>
      </c>
      <c r="AE15" s="217" t="str">
        <f t="shared" si="7"/>
        <v>Moderado</v>
      </c>
      <c r="AF15" s="215">
        <f t="shared" si="8"/>
        <v>0.6</v>
      </c>
      <c r="AG15" s="218" t="str">
        <f t="shared" si="9"/>
        <v>Moderado</v>
      </c>
      <c r="AH15" s="214" t="s">
        <v>71</v>
      </c>
      <c r="AI15" s="206" t="str">
        <f>+IF(OR(AG15="Moderado",AG15="bajo"),[2]Listas!$D$2,[2]Listas!$D$3)</f>
        <v>Se puede aceptar el riesgo no es necesario adoptar medidas adicionales que reduzcan su probabilidad e impacto.</v>
      </c>
      <c r="AJ15" s="98"/>
      <c r="AK15" s="99"/>
      <c r="AL15" s="100"/>
      <c r="AM15" s="101"/>
      <c r="AN15" s="99"/>
      <c r="AO15" s="100"/>
      <c r="AP15" s="99"/>
      <c r="AQ15" s="100"/>
      <c r="AR15" s="42"/>
      <c r="AS15" s="42"/>
      <c r="AT15" s="42"/>
      <c r="AU15" s="42"/>
      <c r="AV15" s="42"/>
      <c r="AW15" s="42"/>
      <c r="AX15" s="42"/>
      <c r="AY15" s="42"/>
      <c r="AZ15" s="42"/>
      <c r="BA15" s="42"/>
      <c r="BB15" s="42"/>
      <c r="BC15" s="42"/>
    </row>
    <row r="16" spans="1:55" ht="151.5" customHeight="1" x14ac:dyDescent="0.2">
      <c r="A16" s="201" t="s">
        <v>205</v>
      </c>
      <c r="B16" s="220" t="s">
        <v>206</v>
      </c>
      <c r="C16" s="203" t="s">
        <v>207</v>
      </c>
      <c r="D16" s="204" t="s">
        <v>208</v>
      </c>
      <c r="E16" s="206" t="s">
        <v>57</v>
      </c>
      <c r="F16" s="205" t="s">
        <v>145</v>
      </c>
      <c r="G16" s="205" t="s">
        <v>209</v>
      </c>
      <c r="H16" s="206" t="s">
        <v>84</v>
      </c>
      <c r="I16" s="206" t="s">
        <v>85</v>
      </c>
      <c r="J16" s="219">
        <v>1000</v>
      </c>
      <c r="K16" s="207" t="str">
        <f t="shared" si="16"/>
        <v>Alta</v>
      </c>
      <c r="L16" s="210">
        <f t="shared" si="17"/>
        <v>0.8</v>
      </c>
      <c r="M16" s="209" t="s">
        <v>62</v>
      </c>
      <c r="N16" s="208" t="str">
        <f>IF(NOT(ISERROR(MATCH(M16,'[2]Anexo 3 Tabla Impacto'!$B$221:$B$223,0))),'[2]Anexo 3 Tabla Impacto'!$F$223&amp;"Por favor no seleccionar los criterios de impacto(Afectación Económica o presupuestal y Pérdida Reputacional)",M16)</f>
        <v xml:space="preserve">     El riesgo afecta la imagen de la entidad con algunos usuarios de relevancia frente al logro de los objetivos</v>
      </c>
      <c r="O16" s="207" t="str">
        <f>IF(OR(N16='[2]Anexo 3 Tabla Impacto'!$C$11,N16='[2]Anexo 3 Tabla Impacto'!$D$11),"Leve",IF(OR(N16='[2]Anexo 3 Tabla Impacto'!$C$12,N16='[2]Anexo 3 Tabla Impacto'!$D$12),"Menor",IF(OR(N16='[2]Anexo 3 Tabla Impacto'!$C$13,N16='[2]Anexo 3 Tabla Impacto'!$D$13),"Moderado",IF(OR(N16='[2]Anexo 3 Tabla Impacto'!$C$14,N16='[2]Anexo 3 Tabla Impacto'!$D$14),"Mayor",IF(OR(N16='[2]Anexo 3 Tabla Impacto'!$C$15,N16='[2]Anexo 3 Tabla Impacto'!$D$15),"Catastrófico","")))))</f>
        <v>Moderado</v>
      </c>
      <c r="P16" s="208">
        <f t="shared" si="14"/>
        <v>0.6</v>
      </c>
      <c r="Q16" s="211" t="str">
        <f t="shared" si="15"/>
        <v>Alto</v>
      </c>
      <c r="R16" s="201">
        <v>10</v>
      </c>
      <c r="S16" s="212" t="s">
        <v>210</v>
      </c>
      <c r="T16" s="213"/>
      <c r="U16" s="211" t="str">
        <f t="shared" si="2"/>
        <v>Probabilidad</v>
      </c>
      <c r="V16" s="214" t="s">
        <v>66</v>
      </c>
      <c r="W16" s="214" t="s">
        <v>67</v>
      </c>
      <c r="X16" s="215" t="str">
        <f t="shared" si="3"/>
        <v>40%</v>
      </c>
      <c r="Y16" s="214" t="s">
        <v>68</v>
      </c>
      <c r="Z16" s="214" t="s">
        <v>69</v>
      </c>
      <c r="AA16" s="214" t="s">
        <v>70</v>
      </c>
      <c r="AB16" s="216">
        <f t="shared" si="4"/>
        <v>0.48</v>
      </c>
      <c r="AC16" s="217" t="str">
        <f t="shared" si="5"/>
        <v>Media</v>
      </c>
      <c r="AD16" s="215">
        <f t="shared" si="6"/>
        <v>0.48</v>
      </c>
      <c r="AE16" s="217" t="str">
        <f t="shared" si="7"/>
        <v>Moderado</v>
      </c>
      <c r="AF16" s="215">
        <f t="shared" si="8"/>
        <v>0.6</v>
      </c>
      <c r="AG16" s="218" t="str">
        <f t="shared" si="9"/>
        <v>Moderado</v>
      </c>
      <c r="AH16" s="214" t="s">
        <v>71</v>
      </c>
      <c r="AI16" s="206" t="str">
        <f>+IF(OR(AG16="Moderado",AG16="bajo"),[2]Listas!$D$2,[2]Listas!$D$3)</f>
        <v>Se puede aceptar el riesgo no es necesario adoptar medidas adicionales que reduzcan su probabilidad e impacto.</v>
      </c>
      <c r="AJ16" s="98"/>
      <c r="AK16" s="99"/>
      <c r="AL16" s="100"/>
      <c r="AM16" s="101"/>
      <c r="AN16" s="99"/>
      <c r="AO16" s="100"/>
      <c r="AP16" s="99"/>
      <c r="AQ16" s="100"/>
      <c r="AR16" s="42"/>
      <c r="AS16" s="42"/>
      <c r="AT16" s="42"/>
      <c r="AU16" s="42"/>
      <c r="AV16" s="42"/>
      <c r="AW16" s="42"/>
      <c r="AX16" s="42"/>
      <c r="AY16" s="42"/>
      <c r="AZ16" s="42"/>
      <c r="BA16" s="42"/>
      <c r="BB16" s="42"/>
      <c r="BC16" s="42"/>
    </row>
    <row r="17" spans="1:55" ht="151.5" customHeight="1" x14ac:dyDescent="0.2">
      <c r="A17" s="201" t="s">
        <v>224</v>
      </c>
      <c r="B17" s="220" t="s">
        <v>225</v>
      </c>
      <c r="C17" s="203" t="s">
        <v>226</v>
      </c>
      <c r="D17" s="204" t="s">
        <v>227</v>
      </c>
      <c r="E17" s="206" t="s">
        <v>57</v>
      </c>
      <c r="F17" s="205" t="s">
        <v>145</v>
      </c>
      <c r="G17" s="205" t="s">
        <v>228</v>
      </c>
      <c r="H17" s="206" t="s">
        <v>84</v>
      </c>
      <c r="I17" s="206" t="s">
        <v>85</v>
      </c>
      <c r="J17" s="219">
        <v>1</v>
      </c>
      <c r="K17" s="207" t="str">
        <f t="shared" si="16"/>
        <v>Muy Baja</v>
      </c>
      <c r="L17" s="210">
        <f t="shared" si="17"/>
        <v>0.2</v>
      </c>
      <c r="M17" s="209" t="s">
        <v>94</v>
      </c>
      <c r="N17" s="208" t="str">
        <f>IF(NOT(ISERROR(MATCH(M17,_xlfn.ANCHORARRAY(#REF!),0))),#REF!&amp;"Por favor no seleccionar los criterios de impacto",M17)</f>
        <v xml:space="preserve">     El riesgo afecta la imagen de de la entidad con efecto publicitario sostenido a nivel de sector administrativo, nivel departamental o municipal</v>
      </c>
      <c r="O17" s="207" t="str">
        <f>IF(OR(N17='[2]Anexo 3 Tabla Impacto'!$C$11,N17='[2]Anexo 3 Tabla Impacto'!$D$11),"Leve",IF(OR(N17='[2]Anexo 3 Tabla Impacto'!$C$12,N17='[2]Anexo 3 Tabla Impacto'!$D$12),"Menor",IF(OR(N17='[2]Anexo 3 Tabla Impacto'!$C$13,N17='[2]Anexo 3 Tabla Impacto'!$D$13),"Moderado",IF(OR(N17='[2]Anexo 3 Tabla Impacto'!$C$14,N17='[2]Anexo 3 Tabla Impacto'!$D$14),"Mayor",IF(OR(N17='[2]Anexo 3 Tabla Impacto'!$C$15,N17='[2]Anexo 3 Tabla Impacto'!$D$15),"Catastrófico","")))))</f>
        <v>Mayor</v>
      </c>
      <c r="P17" s="208">
        <f t="shared" si="14"/>
        <v>0.8</v>
      </c>
      <c r="Q17" s="211" t="str">
        <f t="shared" si="15"/>
        <v>Alto</v>
      </c>
      <c r="R17" s="201">
        <v>10</v>
      </c>
      <c r="S17" s="212" t="s">
        <v>229</v>
      </c>
      <c r="T17" s="213"/>
      <c r="U17" s="211" t="str">
        <f t="shared" si="2"/>
        <v>Probabilidad</v>
      </c>
      <c r="V17" s="214" t="s">
        <v>66</v>
      </c>
      <c r="W17" s="214" t="s">
        <v>67</v>
      </c>
      <c r="X17" s="215" t="str">
        <f t="shared" si="3"/>
        <v>40%</v>
      </c>
      <c r="Y17" s="214" t="s">
        <v>68</v>
      </c>
      <c r="Z17" s="214" t="s">
        <v>69</v>
      </c>
      <c r="AA17" s="214" t="s">
        <v>70</v>
      </c>
      <c r="AB17" s="216">
        <f t="shared" si="4"/>
        <v>0.12</v>
      </c>
      <c r="AC17" s="217" t="str">
        <f t="shared" si="5"/>
        <v>Muy Baja</v>
      </c>
      <c r="AD17" s="215">
        <f t="shared" si="6"/>
        <v>0.12</v>
      </c>
      <c r="AE17" s="217" t="str">
        <f t="shared" si="7"/>
        <v>Mayor</v>
      </c>
      <c r="AF17" s="215">
        <f t="shared" si="8"/>
        <v>0.8</v>
      </c>
      <c r="AG17" s="218" t="str">
        <f t="shared" si="9"/>
        <v>Alto</v>
      </c>
      <c r="AH17" s="214" t="s">
        <v>71</v>
      </c>
      <c r="AI17" s="206" t="str">
        <f>+IF(OR(AG17="Moderado",AG17="bajo"),[2]Listas!$D$2,[2]Listas!$D$3)</f>
        <v>Reduzca la probabilidad o impacto implementando acciones preventivas diferentes a los controles en un plan de tratamiento que identifique actividad, con fecha, responsable. También puede compartir o transferir el riesgo.</v>
      </c>
      <c r="AJ17" s="98"/>
      <c r="AK17" s="99"/>
      <c r="AL17" s="100"/>
      <c r="AM17" s="101"/>
      <c r="AN17" s="99"/>
      <c r="AO17" s="100"/>
      <c r="AP17" s="99"/>
      <c r="AQ17" s="100"/>
      <c r="AR17" s="42"/>
      <c r="AS17" s="42"/>
      <c r="AT17" s="42"/>
      <c r="AU17" s="42"/>
      <c r="AV17" s="42"/>
      <c r="AW17" s="42"/>
      <c r="AX17" s="42"/>
      <c r="AY17" s="42"/>
      <c r="AZ17" s="42"/>
      <c r="BA17" s="42"/>
      <c r="BB17" s="42"/>
      <c r="BC17" s="42"/>
    </row>
    <row r="18" spans="1:55" ht="151.5" customHeight="1" x14ac:dyDescent="0.2">
      <c r="A18" s="201" t="s">
        <v>235</v>
      </c>
      <c r="B18" s="220" t="s">
        <v>236</v>
      </c>
      <c r="C18" s="203" t="s">
        <v>237</v>
      </c>
      <c r="D18" s="204" t="s">
        <v>238</v>
      </c>
      <c r="E18" s="206" t="s">
        <v>57</v>
      </c>
      <c r="F18" s="205" t="s">
        <v>239</v>
      </c>
      <c r="G18" s="205" t="s">
        <v>240</v>
      </c>
      <c r="H18" s="206" t="s">
        <v>84</v>
      </c>
      <c r="I18" s="206" t="s">
        <v>85</v>
      </c>
      <c r="J18" s="219">
        <v>3000</v>
      </c>
      <c r="K18" s="207" t="str">
        <f t="shared" si="16"/>
        <v>Alta</v>
      </c>
      <c r="L18" s="210">
        <f t="shared" si="17"/>
        <v>0.8</v>
      </c>
      <c r="M18" s="209" t="s">
        <v>94</v>
      </c>
      <c r="N18" s="208" t="str">
        <f>IF(NOT(ISERROR(MATCH(M18,_xlfn.ANCHORARRAY(#REF!),0))),#REF!&amp;"Por favor no seleccionar los criterios de impacto",M18)</f>
        <v xml:space="preserve">     El riesgo afecta la imagen de de la entidad con efecto publicitario sostenido a nivel de sector administrativo, nivel departamental o municipal</v>
      </c>
      <c r="O18" s="207" t="str">
        <f>IF(OR(N18='[2]Anexo 3 Tabla Impacto'!$C$11,N18='[2]Anexo 3 Tabla Impacto'!$D$11),"Leve",IF(OR(N18='[2]Anexo 3 Tabla Impacto'!$C$12,N18='[2]Anexo 3 Tabla Impacto'!$D$12),"Menor",IF(OR(N18='[2]Anexo 3 Tabla Impacto'!$C$13,N18='[2]Anexo 3 Tabla Impacto'!$D$13),"Moderado",IF(OR(N18='[2]Anexo 3 Tabla Impacto'!$C$14,N18='[2]Anexo 3 Tabla Impacto'!$D$14),"Mayor",IF(OR(N18='[2]Anexo 3 Tabla Impacto'!$C$15,N18='[2]Anexo 3 Tabla Impacto'!$D$15),"Catastrófico","")))))</f>
        <v>Mayor</v>
      </c>
      <c r="P18" s="208">
        <f t="shared" si="14"/>
        <v>0.8</v>
      </c>
      <c r="Q18" s="211" t="str">
        <f t="shared" si="15"/>
        <v>Alto</v>
      </c>
      <c r="R18" s="201">
        <v>10</v>
      </c>
      <c r="S18" s="212" t="s">
        <v>241</v>
      </c>
      <c r="T18" s="213"/>
      <c r="U18" s="211" t="str">
        <f t="shared" si="2"/>
        <v>Probabilidad</v>
      </c>
      <c r="V18" s="214" t="s">
        <v>66</v>
      </c>
      <c r="W18" s="214" t="s">
        <v>67</v>
      </c>
      <c r="X18" s="215" t="str">
        <f t="shared" si="3"/>
        <v>40%</v>
      </c>
      <c r="Y18" s="214" t="s">
        <v>68</v>
      </c>
      <c r="Z18" s="214" t="s">
        <v>69</v>
      </c>
      <c r="AA18" s="214" t="s">
        <v>70</v>
      </c>
      <c r="AB18" s="216">
        <f t="shared" si="4"/>
        <v>0.48</v>
      </c>
      <c r="AC18" s="217" t="str">
        <f t="shared" si="5"/>
        <v>Media</v>
      </c>
      <c r="AD18" s="215">
        <f t="shared" si="6"/>
        <v>0.48</v>
      </c>
      <c r="AE18" s="217" t="str">
        <f t="shared" si="7"/>
        <v>Mayor</v>
      </c>
      <c r="AF18" s="215">
        <f t="shared" si="8"/>
        <v>0.8</v>
      </c>
      <c r="AG18" s="218" t="str">
        <f t="shared" si="9"/>
        <v>Alto</v>
      </c>
      <c r="AH18" s="214" t="s">
        <v>71</v>
      </c>
      <c r="AI18" s="206" t="str">
        <f>+IF(OR(AG18="Moderado",AG18="bajo"),[2]Listas!$D$2,[2]Listas!$D$3)</f>
        <v>Reduzca la probabilidad o impacto implementando acciones preventivas diferentes a los controles en un plan de tratamiento que identifique actividad, con fecha, responsable. También puede compartir o transferir el riesgo.</v>
      </c>
      <c r="AJ18" s="98"/>
      <c r="AK18" s="99"/>
      <c r="AL18" s="100"/>
      <c r="AM18" s="101"/>
      <c r="AN18" s="99"/>
      <c r="AO18" s="100"/>
      <c r="AP18" s="99"/>
      <c r="AQ18" s="100"/>
      <c r="AR18" s="42"/>
      <c r="AS18" s="42"/>
      <c r="AT18" s="42"/>
      <c r="AU18" s="42"/>
      <c r="AV18" s="42"/>
      <c r="AW18" s="42"/>
      <c r="AX18" s="42"/>
      <c r="AY18" s="42"/>
      <c r="AZ18" s="42"/>
      <c r="BA18" s="42"/>
      <c r="BB18" s="42"/>
      <c r="BC18" s="42"/>
    </row>
    <row r="19" spans="1:55" ht="151.5" customHeight="1" x14ac:dyDescent="0.2">
      <c r="A19" s="201" t="s">
        <v>281</v>
      </c>
      <c r="B19" s="220" t="s">
        <v>264</v>
      </c>
      <c r="C19" s="203" t="s">
        <v>265</v>
      </c>
      <c r="D19" s="204" t="s">
        <v>282</v>
      </c>
      <c r="E19" s="206" t="s">
        <v>57</v>
      </c>
      <c r="F19" s="205" t="s">
        <v>145</v>
      </c>
      <c r="G19" s="205" t="s">
        <v>283</v>
      </c>
      <c r="H19" s="206" t="s">
        <v>84</v>
      </c>
      <c r="I19" s="206" t="s">
        <v>85</v>
      </c>
      <c r="J19" s="219">
        <v>35</v>
      </c>
      <c r="K19" s="207" t="str">
        <f t="shared" ref="K19:K20" si="18">IF(J19&lt;=0,"",IF(J19&lt;=2,"Muy Baja",IF(J19&lt;=24,"Baja",IF(J19&lt;=500,"Media",IF(J19&lt;=5000,"Alta","Muy Alta")))))</f>
        <v>Media</v>
      </c>
      <c r="L19" s="208">
        <f t="shared" ref="L19:L20" si="19">IF(K19="","",IF(K19="Muy Baja",0.2,IF(K19="Baja",0.4,IF(K19="Media",0.6,IF(K19="Alta",0.8,IF(K19="Muy Alta",1,))))))</f>
        <v>0.6</v>
      </c>
      <c r="M19" s="209" t="s">
        <v>158</v>
      </c>
      <c r="N19" s="208" t="str">
        <f>IF(NOT(ISERROR(MATCH(M19,_xlfn.ANCHORARRAY(#REF!),0))),#REF!&amp;"Por favor no seleccionar los criterios de impacto",M19)</f>
        <v xml:space="preserve">     El riesgo afecta la imagen de la entidad a nivel nacional, con efecto publicitarios sostenible a nivel país</v>
      </c>
      <c r="O19" s="207" t="str">
        <f>IF(OR(N19='[2]Anexo 3 Tabla Impacto'!$C$11,N19='[2]Anexo 3 Tabla Impacto'!$D$11),"Leve",IF(OR(N19='[2]Anexo 3 Tabla Impacto'!$C$12,N19='[2]Anexo 3 Tabla Impacto'!$D$12),"Menor",IF(OR(N19='[2]Anexo 3 Tabla Impacto'!$C$13,N19='[2]Anexo 3 Tabla Impacto'!$D$13),"Moderado",IF(OR(N19='[2]Anexo 3 Tabla Impacto'!$C$14,N19='[2]Anexo 3 Tabla Impacto'!$D$14),"Mayor",IF(OR(N19='[2]Anexo 3 Tabla Impacto'!$C$15,N19='[2]Anexo 3 Tabla Impacto'!$D$15),"Catastrófico","")))))</f>
        <v>Catastrófico</v>
      </c>
      <c r="P19" s="208">
        <f t="shared" si="14"/>
        <v>1</v>
      </c>
      <c r="Q19" s="211" t="str">
        <f t="shared" si="15"/>
        <v>Extremo</v>
      </c>
      <c r="R19" s="201">
        <v>10</v>
      </c>
      <c r="S19" s="212" t="s">
        <v>284</v>
      </c>
      <c r="T19" s="213"/>
      <c r="U19" s="211" t="str">
        <f t="shared" si="2"/>
        <v>Probabilidad</v>
      </c>
      <c r="V19" s="214" t="s">
        <v>66</v>
      </c>
      <c r="W19" s="214" t="s">
        <v>67</v>
      </c>
      <c r="X19" s="215" t="str">
        <f t="shared" si="3"/>
        <v>40%</v>
      </c>
      <c r="Y19" s="214" t="s">
        <v>68</v>
      </c>
      <c r="Z19" s="214" t="s">
        <v>69</v>
      </c>
      <c r="AA19" s="214" t="s">
        <v>70</v>
      </c>
      <c r="AB19" s="216">
        <f t="shared" si="4"/>
        <v>0.36</v>
      </c>
      <c r="AC19" s="217" t="str">
        <f t="shared" si="5"/>
        <v>Baja</v>
      </c>
      <c r="AD19" s="215">
        <f t="shared" si="6"/>
        <v>0.36</v>
      </c>
      <c r="AE19" s="217" t="str">
        <f t="shared" si="7"/>
        <v>Catastrófico</v>
      </c>
      <c r="AF19" s="215">
        <f t="shared" si="8"/>
        <v>1</v>
      </c>
      <c r="AG19" s="218" t="str">
        <f t="shared" si="9"/>
        <v>Extremo</v>
      </c>
      <c r="AH19" s="214" t="s">
        <v>71</v>
      </c>
      <c r="AI19" s="206" t="str">
        <f>+IF(OR(AG19="Moderado",AG19="bajo"),[2]Listas!$D$2,[2]Listas!$D$3)</f>
        <v>Reduzca la probabilidad o impacto implementando acciones preventivas diferentes a los controles en un plan de tratamiento que identifique actividad, con fecha, responsable. También puede compartir o transferir el riesgo.</v>
      </c>
      <c r="AJ19" s="98"/>
      <c r="AK19" s="99"/>
      <c r="AL19" s="100"/>
      <c r="AM19" s="101"/>
      <c r="AN19" s="99"/>
      <c r="AO19" s="100"/>
      <c r="AP19" s="99"/>
      <c r="AQ19" s="100"/>
      <c r="AR19" s="42"/>
      <c r="AS19" s="42"/>
      <c r="AT19" s="42"/>
      <c r="AU19" s="42"/>
      <c r="AV19" s="42"/>
      <c r="AW19" s="42"/>
      <c r="AX19" s="42"/>
      <c r="AY19" s="42"/>
      <c r="AZ19" s="42"/>
      <c r="BA19" s="42"/>
      <c r="BB19" s="42"/>
      <c r="BC19" s="42"/>
    </row>
    <row r="20" spans="1:55" ht="151.5" customHeight="1" x14ac:dyDescent="0.2">
      <c r="A20" s="201" t="s">
        <v>290</v>
      </c>
      <c r="B20" s="220" t="s">
        <v>291</v>
      </c>
      <c r="C20" s="203" t="s">
        <v>292</v>
      </c>
      <c r="D20" s="204" t="s">
        <v>293</v>
      </c>
      <c r="E20" s="206" t="s">
        <v>57</v>
      </c>
      <c r="F20" s="205" t="s">
        <v>82</v>
      </c>
      <c r="G20" s="205" t="s">
        <v>157</v>
      </c>
      <c r="H20" s="206" t="s">
        <v>84</v>
      </c>
      <c r="I20" s="206" t="s">
        <v>85</v>
      </c>
      <c r="J20" s="219">
        <v>1500</v>
      </c>
      <c r="K20" s="207" t="str">
        <f t="shared" si="18"/>
        <v>Alta</v>
      </c>
      <c r="L20" s="208">
        <f t="shared" si="19"/>
        <v>0.8</v>
      </c>
      <c r="M20" s="209" t="s">
        <v>158</v>
      </c>
      <c r="N20" s="208" t="str">
        <f>IF(NOT(ISERROR(MATCH(M20,_xlfn.ANCHORARRAY(#REF!),0))),#REF!&amp;"Por favor no seleccionar los criterios de impacto",M20)</f>
        <v xml:space="preserve">     El riesgo afecta la imagen de la entidad a nivel nacional, con efecto publicitarios sostenible a nivel país</v>
      </c>
      <c r="O20" s="207" t="str">
        <f>IF(OR(N20='[2]Anexo 3 Tabla Impacto'!$C$11,N20='[2]Anexo 3 Tabla Impacto'!$D$11),"Leve",IF(OR(N20='[2]Anexo 3 Tabla Impacto'!$C$12,N20='[2]Anexo 3 Tabla Impacto'!$D$12),"Menor",IF(OR(N20='[2]Anexo 3 Tabla Impacto'!$C$13,N20='[2]Anexo 3 Tabla Impacto'!$D$13),"Moderado",IF(OR(N20='[2]Anexo 3 Tabla Impacto'!$C$14,N20='[2]Anexo 3 Tabla Impacto'!$D$14),"Mayor",IF(OR(N20='[2]Anexo 3 Tabla Impacto'!$C$15,N20='[2]Anexo 3 Tabla Impacto'!$D$15),"Catastrófico","")))))</f>
        <v>Catastrófico</v>
      </c>
      <c r="P20" s="208">
        <f t="shared" si="14"/>
        <v>1</v>
      </c>
      <c r="Q20" s="211" t="str">
        <f t="shared" si="15"/>
        <v>Extremo</v>
      </c>
      <c r="R20" s="201">
        <v>10</v>
      </c>
      <c r="S20" s="212" t="s">
        <v>294</v>
      </c>
      <c r="T20" s="213"/>
      <c r="U20" s="211" t="str">
        <f t="shared" si="2"/>
        <v>Probabilidad</v>
      </c>
      <c r="V20" s="214" t="s">
        <v>66</v>
      </c>
      <c r="W20" s="214" t="s">
        <v>67</v>
      </c>
      <c r="X20" s="215" t="str">
        <f t="shared" si="3"/>
        <v>40%</v>
      </c>
      <c r="Y20" s="214" t="s">
        <v>68</v>
      </c>
      <c r="Z20" s="214" t="s">
        <v>69</v>
      </c>
      <c r="AA20" s="214" t="s">
        <v>70</v>
      </c>
      <c r="AB20" s="216">
        <f t="shared" si="4"/>
        <v>0.48</v>
      </c>
      <c r="AC20" s="217" t="str">
        <f t="shared" si="5"/>
        <v>Media</v>
      </c>
      <c r="AD20" s="215">
        <f t="shared" si="6"/>
        <v>0.48</v>
      </c>
      <c r="AE20" s="217" t="str">
        <f t="shared" si="7"/>
        <v>Catastrófico</v>
      </c>
      <c r="AF20" s="215">
        <f t="shared" si="8"/>
        <v>1</v>
      </c>
      <c r="AG20" s="218" t="str">
        <f t="shared" si="9"/>
        <v>Extremo</v>
      </c>
      <c r="AH20" s="214" t="s">
        <v>71</v>
      </c>
      <c r="AI20" s="206" t="str">
        <f>+IF(OR(AG20="Moderado",AG20="bajo"),[2]Listas!$D$2,[2]Listas!$D$3)</f>
        <v>Reduzca la probabilidad o impacto implementando acciones preventivas diferentes a los controles en un plan de tratamiento que identifique actividad, con fecha, responsable. También puede compartir o transferir el riesgo.</v>
      </c>
      <c r="AJ20" s="98"/>
      <c r="AK20" s="99"/>
      <c r="AL20" s="100"/>
      <c r="AM20" s="101"/>
      <c r="AN20" s="99"/>
      <c r="AO20" s="100"/>
      <c r="AP20" s="99"/>
      <c r="AQ20" s="100"/>
      <c r="AR20" s="42"/>
      <c r="AS20" s="42"/>
      <c r="AT20" s="42"/>
      <c r="AU20" s="42"/>
      <c r="AV20" s="42"/>
      <c r="AW20" s="42"/>
      <c r="AX20" s="42"/>
      <c r="AY20" s="42"/>
      <c r="AZ20" s="42"/>
      <c r="BA20" s="42"/>
      <c r="BB20" s="42"/>
      <c r="BC20" s="42"/>
    </row>
  </sheetData>
  <sheetProtection formatCells="0" formatColumns="0" formatRows="0" insertColumns="0" insertRows="0" insertHyperlinks="0" deleteColumns="0" deleteRows="0" sort="0"/>
  <autoFilter ref="A7:BC20" xr:uid="{00000000-0009-0000-0000-000000000000}"/>
  <dataConsolidate/>
  <mergeCells count="46">
    <mergeCell ref="A1:C3"/>
    <mergeCell ref="AJ5:AQ5"/>
    <mergeCell ref="A6:A7"/>
    <mergeCell ref="B6:B7"/>
    <mergeCell ref="C6:C7"/>
    <mergeCell ref="D6:D7"/>
    <mergeCell ref="A5:J5"/>
    <mergeCell ref="K5:Q5"/>
    <mergeCell ref="R5:AA5"/>
    <mergeCell ref="AB5:AG5"/>
    <mergeCell ref="AH5:AI6"/>
    <mergeCell ref="Q6:Q7"/>
    <mergeCell ref="E6:E7"/>
    <mergeCell ref="F6:F7"/>
    <mergeCell ref="G6:G7"/>
    <mergeCell ref="I6:I7"/>
    <mergeCell ref="J6:J7"/>
    <mergeCell ref="K6:K7"/>
    <mergeCell ref="L6:L7"/>
    <mergeCell ref="M6:M7"/>
    <mergeCell ref="N6:N7"/>
    <mergeCell ref="O6:O7"/>
    <mergeCell ref="P6:P7"/>
    <mergeCell ref="AJ6:AM6"/>
    <mergeCell ref="R6:R7"/>
    <mergeCell ref="S6:S7"/>
    <mergeCell ref="T6:T7"/>
    <mergeCell ref="U6:U7"/>
    <mergeCell ref="V6:AA6"/>
    <mergeCell ref="AB6:AB7"/>
    <mergeCell ref="AL1:AN1"/>
    <mergeCell ref="AN6:AO6"/>
    <mergeCell ref="AP6:AQ6"/>
    <mergeCell ref="D3:AK3"/>
    <mergeCell ref="D2:AK2"/>
    <mergeCell ref="D1:AK1"/>
    <mergeCell ref="AO3:AQ3"/>
    <mergeCell ref="AL3:AN3"/>
    <mergeCell ref="AO2:AQ2"/>
    <mergeCell ref="AL2:AN2"/>
    <mergeCell ref="AO1:AQ1"/>
    <mergeCell ref="AC6:AC7"/>
    <mergeCell ref="AD6:AD7"/>
    <mergeCell ref="AE6:AE7"/>
    <mergeCell ref="AF6:AF7"/>
    <mergeCell ref="AG6:AG7"/>
  </mergeCells>
  <conditionalFormatting sqref="K8:K20 AC8:AC20">
    <cfRule type="cellIs" dxfId="17" priority="13" operator="equal">
      <formula>"Muy Alta"</formula>
    </cfRule>
    <cfRule type="cellIs" dxfId="16" priority="14" operator="equal">
      <formula>"Alta"</formula>
    </cfRule>
    <cfRule type="cellIs" dxfId="15" priority="15" operator="equal">
      <formula>"Media"</formula>
    </cfRule>
    <cfRule type="cellIs" dxfId="14" priority="16" operator="equal">
      <formula>"Baja"</formula>
    </cfRule>
    <cfRule type="cellIs" dxfId="13" priority="17" operator="equal">
      <formula>"Muy Baja"</formula>
    </cfRule>
  </conditionalFormatting>
  <conditionalFormatting sqref="N8:N20">
    <cfRule type="containsText" dxfId="12" priority="18" operator="containsText" text="❌">
      <formula>NOT(ISERROR(SEARCH("❌",N8)))</formula>
    </cfRule>
  </conditionalFormatting>
  <conditionalFormatting sqref="O8:O20 AE8:AE20">
    <cfRule type="cellIs" dxfId="11" priority="8" operator="equal">
      <formula>"Catastrófico"</formula>
    </cfRule>
    <cfRule type="cellIs" dxfId="10" priority="9" operator="equal">
      <formula>"Mayor"</formula>
    </cfRule>
    <cfRule type="cellIs" dxfId="9" priority="10" operator="equal">
      <formula>"Moderado"</formula>
    </cfRule>
    <cfRule type="cellIs" dxfId="8" priority="11" operator="equal">
      <formula>"Menor"</formula>
    </cfRule>
    <cfRule type="cellIs" dxfId="7" priority="12" operator="equal">
      <formula>"Leve"</formula>
    </cfRule>
  </conditionalFormatting>
  <conditionalFormatting sqref="Q8:Q20 AG8:AG20">
    <cfRule type="cellIs" dxfId="6" priority="4" operator="equal">
      <formula>"Extremo"</formula>
    </cfRule>
    <cfRule type="cellIs" dxfId="5" priority="5" operator="equal">
      <formula>"Alto"</formula>
    </cfRule>
    <cfRule type="cellIs" dxfId="4" priority="6" operator="equal">
      <formula>"Moderado"</formula>
    </cfRule>
    <cfRule type="cellIs" dxfId="3" priority="7" operator="equal">
      <formula>"Bajo"</formula>
    </cfRule>
  </conditionalFormatting>
  <conditionalFormatting sqref="AJ8:AJ20">
    <cfRule type="containsText" dxfId="2" priority="1" operator="containsText" text="NO">
      <formula>NOT(ISERROR(SEARCH("NO",AJ8)))</formula>
    </cfRule>
    <cfRule type="containsText" dxfId="1" priority="2" operator="containsText" text="SI">
      <formula>NOT(ISERROR(SEARCH("SI",AJ8)))</formula>
    </cfRule>
    <cfRule type="containsText" dxfId="0" priority="3" operator="containsText" text="NO">
      <formula>NOT(ISERROR(SEARCH("NO",AJ8)))</formula>
    </cfRule>
  </conditionalFormatting>
  <dataValidations count="2">
    <dataValidation type="date" allowBlank="1" showInputMessage="1" showErrorMessage="1" sqref="AO8:AO20" xr:uid="{4282684C-B803-4078-8FCB-EE063319D089}">
      <formula1>44927</formula1>
      <formula2>45066</formula2>
    </dataValidation>
    <dataValidation type="date" allowBlank="1" showInputMessage="1" showErrorMessage="1" sqref="AL8:AL20" xr:uid="{7EAF5573-1F85-468C-BDD0-0149FAE87D9F}">
      <formula1>44927</formula1>
      <formula2>45056</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Mapa de Riesgos Gestión</vt:lpstr>
      <vt:lpstr>Mapa Riesgos Corrup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AleyCla</dc:creator>
  <cp:lastModifiedBy>AleyCla</cp:lastModifiedBy>
  <dcterms:created xsi:type="dcterms:W3CDTF">2023-04-10T15:02:40Z</dcterms:created>
  <dcterms:modified xsi:type="dcterms:W3CDTF">2023-04-10T16:01:23Z</dcterms:modified>
</cp:coreProperties>
</file>